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1" activeTab="3"/>
  </bookViews>
  <sheets>
    <sheet name="січень" sheetId="1" r:id="rId1"/>
    <sheet name="лютий" sheetId="2" r:id="rId2"/>
    <sheet name="березень" sheetId="3" r:id="rId3"/>
    <sheet name="квітень" sheetId="4" r:id="rId4"/>
    <sheet name="з початку року" sheetId="5" r:id="rId5"/>
    <sheet name="уточнення планових показників" sheetId="6" r:id="rId6"/>
  </sheets>
  <externalReferences>
    <externalReference r:id="rId9"/>
  </externalReferences>
  <definedNames>
    <definedName name="_xlnm.Print_Area" localSheetId="4">'з початку року'!$A$1:$Q$45</definedName>
  </definedNames>
  <calcPr fullCalcOnLoad="1"/>
</workbook>
</file>

<file path=xl/sharedStrings.xml><?xml version="1.0" encoding="utf-8"?>
<sst xmlns="http://schemas.openxmlformats.org/spreadsheetml/2006/main" count="181" uniqueCount="87">
  <si>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</si>
  <si>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</si>
  <si>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</si>
  <si>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</si>
  <si>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</si>
  <si>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</si>
  <si>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</si>
  <si>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</si>
  <si>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</si>
  <si>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</si>
  <si>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</si>
  <si>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</si>
  <si>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</si>
  <si>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</si>
  <si>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</si>
  <si>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</si>
  <si>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</si>
  <si>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</si>
  <si>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</si>
  <si>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</si>
  <si>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</si>
  <si>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</si>
  <si>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</si>
  <si>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</si>
  <si>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</si>
  <si>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</si>
  <si>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</si>
  <si>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</si>
  <si>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</si>
  <si>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</si>
  <si>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</si>
  <si>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</si>
  <si>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</si>
  <si>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</si>
  <si>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</si>
  <si>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</si>
  <si>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</si>
  <si>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</si>
  <si>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</si>
  <si>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</si>
  <si>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</si>
  <si>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</si>
  <si>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</si>
  <si>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</si>
  <si>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</si>
  <si>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</si>
  <si>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</si>
  <si>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</si>
  <si>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</si>
  <si>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</si>
  <si>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</si>
  <si>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</si>
  <si>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</si>
  <si>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</si>
  <si>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</si>
  <si>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</si>
  <si>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</si>
  <si>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</si>
  <si>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Помісячний розпис доходів ЗФ на  2013 рік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</si>
  <si>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</si>
  <si>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</si>
  <si>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</si>
  <si>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</si>
  <si>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</si>
  <si>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</si>
  <si>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</si>
  <si>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</si>
  <si>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</si>
  <si>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ЗАТВЕРДЖЕНИЙ ПЛАН НА  2014 рік</t>
  </si>
  <si>
    <t>00.00.2014</t>
  </si>
  <si>
    <t>станом на 01.03.2014 р.</t>
  </si>
  <si>
    <r>
      <t xml:space="preserve">станом на 01.03.2014р.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</si>
  <si>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2014 року</t>
  </si>
  <si>
    <t>Фактичні надходження (березень)</t>
  </si>
  <si>
    <t xml:space="preserve">Динаміка надходжень до бюджету розвитку за березень 2014 р. </t>
  </si>
  <si>
    <t>станом на 1.04.2014 р.</t>
  </si>
  <si>
    <r>
      <t xml:space="preserve">станом на 1.04.2014р.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</si>
  <si>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2014 року</t>
  </si>
  <si>
    <t>план на січень-квітень  2014р.</t>
  </si>
  <si>
    <t>Фактичні надходження (квітень)</t>
  </si>
  <si>
    <t xml:space="preserve">Динаміка надходжень до бюджету розвитку за квітень 2014 р. </t>
  </si>
  <si>
    <t>Зміни до розпису станом на 14.04.2014р. :</t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</si>
  <si>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15.04.2014р.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</si>
  <si>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15.04.2014</t>
    </r>
    <r>
      <rPr>
        <sz val="10"/>
        <rFont val="Times New Roman"/>
        <family val="1"/>
      </rPr>
      <t xml:space="preserve"> (тис.грн.)</t>
    </r>
  </si>
  <si>
    <t>станом на 15.04.2014 р.</t>
  </si>
  <si>
    <r>
      <t xml:space="preserve">станом на 15.04.2014р.           </t>
    </r>
    <r>
      <rPr>
        <sz val="10"/>
        <rFont val="Arial Cyr"/>
        <family val="0"/>
      </rPr>
      <t xml:space="preserve">  ( тис.грн.)</t>
    </r>
  </si>
  <si>
    <t>15,04.2014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</si>
</sst>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0" fontId="17" fillId="0" borderId="33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4" fillId="0" borderId="37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33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7972290"/>
        <c:axId val="27532883"/>
      </c:lineChart>
      <c:catAx>
        <c:axId val="1797229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532883"/>
        <c:crosses val="autoZero"/>
        <c:auto val="0"/>
        <c:lblOffset val="100"/>
        <c:tickLblSkip val="1"/>
        <c:noMultiLvlLbl val="0"/>
      </c:catAx>
      <c:valAx>
        <c:axId val="27532883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7972290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46469356"/>
        <c:axId val="15571021"/>
      </c:lineChart>
      <c:catAx>
        <c:axId val="4646935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571021"/>
        <c:crosses val="autoZero"/>
        <c:auto val="0"/>
        <c:lblOffset val="100"/>
        <c:tickLblSkip val="1"/>
        <c:noMultiLvlLbl val="0"/>
      </c:catAx>
      <c:valAx>
        <c:axId val="15571021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646935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5921462"/>
        <c:axId val="53293159"/>
      </c:lineChart>
      <c:catAx>
        <c:axId val="592146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293159"/>
        <c:crosses val="autoZero"/>
        <c:auto val="0"/>
        <c:lblOffset val="100"/>
        <c:tickLblSkip val="1"/>
        <c:noMultiLvlLbl val="0"/>
      </c:catAx>
      <c:valAx>
        <c:axId val="53293159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2146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41730</c:v>
                </c:pt>
                <c:pt idx="1">
                  <c:v>41731</c:v>
                </c:pt>
                <c:pt idx="2">
                  <c:v>41732</c:v>
                </c:pt>
                <c:pt idx="3">
                  <c:v>41733</c:v>
                </c:pt>
                <c:pt idx="4">
                  <c:v>41736</c:v>
                </c:pt>
                <c:pt idx="5">
                  <c:v>41737</c:v>
                </c:pt>
                <c:pt idx="6">
                  <c:v>41738</c:v>
                </c:pt>
                <c:pt idx="7">
                  <c:v>41739</c:v>
                </c:pt>
                <c:pt idx="8">
                  <c:v>41740</c:v>
                </c:pt>
                <c:pt idx="9">
                  <c:v>41743</c:v>
                </c:pt>
                <c:pt idx="10">
                  <c:v>41744</c:v>
                </c:pt>
                <c:pt idx="11">
                  <c:v>41745</c:v>
                </c:pt>
                <c:pt idx="12">
                  <c:v>41746</c:v>
                </c:pt>
                <c:pt idx="13">
                  <c:v>41747</c:v>
                </c:pt>
                <c:pt idx="14">
                  <c:v>41751</c:v>
                </c:pt>
                <c:pt idx="15">
                  <c:v>41752</c:v>
                </c:pt>
                <c:pt idx="16">
                  <c:v>41753</c:v>
                </c:pt>
                <c:pt idx="17">
                  <c:v>41754</c:v>
                </c:pt>
                <c:pt idx="18">
                  <c:v>41757</c:v>
                </c:pt>
                <c:pt idx="19">
                  <c:v>41758</c:v>
                </c:pt>
                <c:pt idx="20">
                  <c:v>41759</c:v>
                </c:pt>
              </c:strCache>
            </c:strRef>
          </c:cat>
          <c:val>
            <c:numRef>
              <c:f>квітень!$J$4:$J$13</c:f>
              <c:numCache>
                <c:ptCount val="10"/>
                <c:pt idx="0">
                  <c:v>476.7</c:v>
                </c:pt>
                <c:pt idx="1">
                  <c:v>499.6</c:v>
                </c:pt>
                <c:pt idx="2">
                  <c:v>1034.3</c:v>
                </c:pt>
                <c:pt idx="3">
                  <c:v>1874.2</c:v>
                </c:pt>
                <c:pt idx="4">
                  <c:v>3334.1</c:v>
                </c:pt>
                <c:pt idx="5">
                  <c:v>531.5</c:v>
                </c:pt>
                <c:pt idx="6">
                  <c:v>793.4</c:v>
                </c:pt>
                <c:pt idx="7">
                  <c:v>1067.43</c:v>
                </c:pt>
                <c:pt idx="8">
                  <c:v>571.24</c:v>
                </c:pt>
                <c:pt idx="9">
                  <c:v>874.5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41730</c:v>
                </c:pt>
                <c:pt idx="1">
                  <c:v>41731</c:v>
                </c:pt>
                <c:pt idx="2">
                  <c:v>41732</c:v>
                </c:pt>
                <c:pt idx="3">
                  <c:v>41733</c:v>
                </c:pt>
                <c:pt idx="4">
                  <c:v>41736</c:v>
                </c:pt>
                <c:pt idx="5">
                  <c:v>41737</c:v>
                </c:pt>
                <c:pt idx="6">
                  <c:v>41738</c:v>
                </c:pt>
                <c:pt idx="7">
                  <c:v>41739</c:v>
                </c:pt>
                <c:pt idx="8">
                  <c:v>41740</c:v>
                </c:pt>
                <c:pt idx="9">
                  <c:v>41743</c:v>
                </c:pt>
                <c:pt idx="10">
                  <c:v>41744</c:v>
                </c:pt>
                <c:pt idx="11">
                  <c:v>41745</c:v>
                </c:pt>
                <c:pt idx="12">
                  <c:v>41746</c:v>
                </c:pt>
                <c:pt idx="13">
                  <c:v>41747</c:v>
                </c:pt>
                <c:pt idx="14">
                  <c:v>41751</c:v>
                </c:pt>
                <c:pt idx="15">
                  <c:v>41752</c:v>
                </c:pt>
                <c:pt idx="16">
                  <c:v>41753</c:v>
                </c:pt>
                <c:pt idx="17">
                  <c:v>41754</c:v>
                </c:pt>
                <c:pt idx="18">
                  <c:v>41757</c:v>
                </c:pt>
                <c:pt idx="19">
                  <c:v>41758</c:v>
                </c:pt>
                <c:pt idx="20">
                  <c:v>41759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1105.697</c:v>
                </c:pt>
                <c:pt idx="1">
                  <c:v>1105.7</c:v>
                </c:pt>
                <c:pt idx="2">
                  <c:v>1105.7</c:v>
                </c:pt>
                <c:pt idx="3">
                  <c:v>1105.7</c:v>
                </c:pt>
                <c:pt idx="4">
                  <c:v>1105.7</c:v>
                </c:pt>
                <c:pt idx="5">
                  <c:v>1105.7</c:v>
                </c:pt>
                <c:pt idx="6">
                  <c:v>1105.7</c:v>
                </c:pt>
                <c:pt idx="7">
                  <c:v>1105.7</c:v>
                </c:pt>
                <c:pt idx="8">
                  <c:v>1105.7</c:v>
                </c:pt>
                <c:pt idx="9">
                  <c:v>1105.7</c:v>
                </c:pt>
                <c:pt idx="10">
                  <c:v>1105.7</c:v>
                </c:pt>
                <c:pt idx="11">
                  <c:v>1105.7</c:v>
                </c:pt>
                <c:pt idx="12">
                  <c:v>1105.7</c:v>
                </c:pt>
                <c:pt idx="13">
                  <c:v>1105.7</c:v>
                </c:pt>
                <c:pt idx="14">
                  <c:v>1105.7</c:v>
                </c:pt>
                <c:pt idx="15">
                  <c:v>1105.7</c:v>
                </c:pt>
                <c:pt idx="16">
                  <c:v>1105.7</c:v>
                </c:pt>
                <c:pt idx="17">
                  <c:v>1105.7</c:v>
                </c:pt>
                <c:pt idx="18">
                  <c:v>1105.7</c:v>
                </c:pt>
                <c:pt idx="19">
                  <c:v>1105.7</c:v>
                </c:pt>
                <c:pt idx="20">
                  <c:v>1105.7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41730</c:v>
                </c:pt>
                <c:pt idx="1">
                  <c:v>41731</c:v>
                </c:pt>
                <c:pt idx="2">
                  <c:v>41732</c:v>
                </c:pt>
                <c:pt idx="3">
                  <c:v>41733</c:v>
                </c:pt>
                <c:pt idx="4">
                  <c:v>41736</c:v>
                </c:pt>
                <c:pt idx="5">
                  <c:v>41737</c:v>
                </c:pt>
                <c:pt idx="6">
                  <c:v>41738</c:v>
                </c:pt>
                <c:pt idx="7">
                  <c:v>41739</c:v>
                </c:pt>
                <c:pt idx="8">
                  <c:v>41740</c:v>
                </c:pt>
                <c:pt idx="9">
                  <c:v>41743</c:v>
                </c:pt>
                <c:pt idx="10">
                  <c:v>41744</c:v>
                </c:pt>
                <c:pt idx="11">
                  <c:v>41745</c:v>
                </c:pt>
                <c:pt idx="12">
                  <c:v>41746</c:v>
                </c:pt>
                <c:pt idx="13">
                  <c:v>41747</c:v>
                </c:pt>
                <c:pt idx="14">
                  <c:v>41751</c:v>
                </c:pt>
                <c:pt idx="15">
                  <c:v>41752</c:v>
                </c:pt>
                <c:pt idx="16">
                  <c:v>41753</c:v>
                </c:pt>
                <c:pt idx="17">
                  <c:v>41754</c:v>
                </c:pt>
                <c:pt idx="18">
                  <c:v>41757</c:v>
                </c:pt>
                <c:pt idx="19">
                  <c:v>41758</c:v>
                </c:pt>
                <c:pt idx="20">
                  <c:v>41759</c:v>
                </c:pt>
              </c:strCache>
            </c:strRef>
          </c:cat>
          <c:val>
            <c:numRef>
              <c:f>квітень!$K$4:$K$24</c:f>
              <c:numCache>
                <c:ptCount val="21"/>
                <c:pt idx="0">
                  <c:v>460</c:v>
                </c:pt>
                <c:pt idx="1">
                  <c:v>900</c:v>
                </c:pt>
                <c:pt idx="2">
                  <c:v>1900</c:v>
                </c:pt>
                <c:pt idx="3">
                  <c:v>2200</c:v>
                </c:pt>
                <c:pt idx="4">
                  <c:v>3500</c:v>
                </c:pt>
                <c:pt idx="5">
                  <c:v>1200</c:v>
                </c:pt>
                <c:pt idx="6">
                  <c:v>1100</c:v>
                </c:pt>
                <c:pt idx="7">
                  <c:v>1200</c:v>
                </c:pt>
                <c:pt idx="8">
                  <c:v>1850</c:v>
                </c:pt>
                <c:pt idx="9">
                  <c:v>2000</c:v>
                </c:pt>
                <c:pt idx="10">
                  <c:v>2600</c:v>
                </c:pt>
                <c:pt idx="11">
                  <c:v>1850</c:v>
                </c:pt>
                <c:pt idx="12">
                  <c:v>1700</c:v>
                </c:pt>
                <c:pt idx="13">
                  <c:v>1800</c:v>
                </c:pt>
                <c:pt idx="14">
                  <c:v>2800</c:v>
                </c:pt>
                <c:pt idx="15">
                  <c:v>1240</c:v>
                </c:pt>
                <c:pt idx="16">
                  <c:v>1150</c:v>
                </c:pt>
                <c:pt idx="17">
                  <c:v>1500</c:v>
                </c:pt>
                <c:pt idx="18">
                  <c:v>1500</c:v>
                </c:pt>
                <c:pt idx="19">
                  <c:v>3300</c:v>
                </c:pt>
                <c:pt idx="20">
                  <c:v>4186.6</c:v>
                </c:pt>
              </c:numCache>
            </c:numRef>
          </c:val>
          <c:smooth val="1"/>
        </c:ser>
        <c:marker val="1"/>
        <c:axId val="9876384"/>
        <c:axId val="21778593"/>
      </c:lineChart>
      <c:catAx>
        <c:axId val="987638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778593"/>
        <c:crosses val="autoZero"/>
        <c:auto val="0"/>
        <c:lblOffset val="100"/>
        <c:tickLblSkip val="1"/>
        <c:noMultiLvlLbl val="0"/>
      </c:catAx>
      <c:valAx>
        <c:axId val="21778593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987638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2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15.04.2014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47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січень-квітень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>
                <c:ptCount val="8"/>
                <c:pt idx="0">
                  <c:v>ПДФО</c:v>
                </c:pt>
                <c:pt idx="1">
                  <c:v>Плата за землю</c:v>
                </c:pt>
                <c:pt idx="2">
                  <c:v>Податок на прибуток</c:v>
                </c:pt>
                <c:pt idx="3">
                  <c:v>Державне мито</c:v>
                </c:pt>
                <c:pt idx="4">
                  <c:v>Місцеві податки і збори</c:v>
                </c:pt>
                <c:pt idx="5">
                  <c:v>Плата за оренду майна</c:v>
                </c:pt>
                <c:pt idx="6">
                  <c:v>Зовнішня реклама</c:v>
                </c:pt>
                <c:pt idx="7">
                  <c:v>Інші платежі</c:v>
                </c:pt>
              </c:strCache>
            </c:strRef>
          </c:cat>
          <c:val>
            <c:numRef>
              <c:f>'з початку року'!$B$47:$B$54</c:f>
              <c:numCache>
                <c:ptCount val="8"/>
                <c:pt idx="0">
                  <c:v>128503.1</c:v>
                </c:pt>
                <c:pt idx="1">
                  <c:v>25270.59</c:v>
                </c:pt>
                <c:pt idx="2">
                  <c:v>1239.6</c:v>
                </c:pt>
                <c:pt idx="3">
                  <c:v>294.5</c:v>
                </c:pt>
                <c:pt idx="4">
                  <c:v>2238.1</c:v>
                </c:pt>
                <c:pt idx="5">
                  <c:v>2191.5</c:v>
                </c:pt>
                <c:pt idx="6">
                  <c:v>900</c:v>
                </c:pt>
                <c:pt idx="7">
                  <c:v>540.3000000000252</c:v>
                </c:pt>
              </c:numCache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>
                <c:ptCount val="8"/>
                <c:pt idx="0">
                  <c:v>ПДФО</c:v>
                </c:pt>
                <c:pt idx="1">
                  <c:v>Плата за землю</c:v>
                </c:pt>
                <c:pt idx="2">
                  <c:v>Податок на прибуток</c:v>
                </c:pt>
                <c:pt idx="3">
                  <c:v>Державне мито</c:v>
                </c:pt>
                <c:pt idx="4">
                  <c:v>Місцеві податки і збори</c:v>
                </c:pt>
                <c:pt idx="5">
                  <c:v>Плата за оренду майна</c:v>
                </c:pt>
                <c:pt idx="6">
                  <c:v>Зовнішня реклама</c:v>
                </c:pt>
                <c:pt idx="7">
                  <c:v>Інші платежі</c:v>
                </c:pt>
              </c:strCache>
            </c:strRef>
          </c:cat>
          <c:val>
            <c:numRef>
              <c:f>'з початку року'!$C$47:$C$54</c:f>
              <c:numCache>
                <c:ptCount val="8"/>
                <c:pt idx="0">
                  <c:v>94850.7</c:v>
                </c:pt>
                <c:pt idx="1">
                  <c:v>19958.3</c:v>
                </c:pt>
                <c:pt idx="2">
                  <c:v>817.87</c:v>
                </c:pt>
                <c:pt idx="3">
                  <c:v>224.8</c:v>
                </c:pt>
                <c:pt idx="4">
                  <c:v>2095.2</c:v>
                </c:pt>
                <c:pt idx="5">
                  <c:v>2386.61</c:v>
                </c:pt>
                <c:pt idx="6">
                  <c:v>915.7</c:v>
                </c:pt>
                <c:pt idx="7">
                  <c:v>542.2899999999902</c:v>
                </c:pt>
              </c:numCache>
            </c:numRef>
          </c:val>
          <c:shape val="box"/>
        </c:ser>
        <c:shape val="box"/>
        <c:axId val="61789610"/>
        <c:axId val="19235579"/>
      </c:bar3DChart>
      <c:catAx>
        <c:axId val="61789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19235579"/>
        <c:crosses val="autoZero"/>
        <c:auto val="1"/>
        <c:lblOffset val="100"/>
        <c:tickLblSkip val="1"/>
        <c:noMultiLvlLbl val="0"/>
      </c:catAx>
      <c:valAx>
        <c:axId val="19235579"/>
        <c:scaling>
          <c:orientation val="minMax"/>
          <c:max val="13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789610"/>
        <c:crossesAt val="1"/>
        <c:crossBetween val="between"/>
        <c:dispUnits/>
        <c:majorUnit val="1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січень-квітень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>
                <c:ptCount val="1"/>
                <c:pt idx="0">
                  <c:v>1196.05</c:v>
                </c:pt>
              </c:numCache>
            </c:numRef>
          </c:val>
        </c:ser>
        <c:axId val="38902484"/>
        <c:axId val="14578037"/>
      </c:barChart>
      <c:catAx>
        <c:axId val="38902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578037"/>
        <c:crosses val="autoZero"/>
        <c:auto val="1"/>
        <c:lblOffset val="100"/>
        <c:tickLblSkip val="1"/>
        <c:noMultiLvlLbl val="0"/>
      </c:catAx>
      <c:valAx>
        <c:axId val="145780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9024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січень-квітень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>
                <c:ptCount val="1"/>
                <c:pt idx="0">
                  <c:v>799.1</c:v>
                </c:pt>
              </c:numCache>
            </c:numRef>
          </c:val>
        </c:ser>
        <c:axId val="64093470"/>
        <c:axId val="39970319"/>
      </c:barChart>
      <c:catAx>
        <c:axId val="640934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970319"/>
        <c:crosses val="autoZero"/>
        <c:auto val="1"/>
        <c:lblOffset val="100"/>
        <c:tickLblSkip val="1"/>
        <c:noMultiLvlLbl val="0"/>
      </c:catAx>
      <c:valAx>
        <c:axId val="399703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0934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січень-квітень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>
                <c:ptCount val="1"/>
                <c:pt idx="0">
                  <c:v>23812.6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>
                <c:ptCount val="1"/>
                <c:pt idx="0">
                  <c:v>22353.2</c:v>
                </c:pt>
              </c:numCache>
            </c:numRef>
          </c:val>
        </c:ser>
        <c:axId val="24188552"/>
        <c:axId val="16370377"/>
      </c:barChart>
      <c:catAx>
        <c:axId val="24188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370377"/>
        <c:crosses val="autoZero"/>
        <c:auto val="1"/>
        <c:lblOffset val="100"/>
        <c:tickLblSkip val="1"/>
        <c:noMultiLvlLbl val="0"/>
      </c:catAx>
      <c:valAx>
        <c:axId val="163703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1885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12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січень-квітень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15.04.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161 177,7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121 791,5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січень-квітень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-32 044,6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квітень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43 101,6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квітень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-39 386,2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 "/>
    </sheetNames>
    <sheetDataSet>
      <sheetData sheetId="0">
        <row r="10">
          <cell r="E10">
            <v>128503.1</v>
          </cell>
          <cell r="F10">
            <v>94850.7</v>
          </cell>
        </row>
        <row r="19">
          <cell r="E19">
            <v>1239.6</v>
          </cell>
          <cell r="F19">
            <v>817.87</v>
          </cell>
        </row>
        <row r="33">
          <cell r="E33">
            <v>25270.59</v>
          </cell>
          <cell r="F33">
            <v>19958.3</v>
          </cell>
        </row>
        <row r="56">
          <cell r="E56">
            <v>2238.1</v>
          </cell>
          <cell r="F56">
            <v>2095.2</v>
          </cell>
        </row>
        <row r="95">
          <cell r="E95">
            <v>2191.5</v>
          </cell>
          <cell r="F95">
            <v>2386.61</v>
          </cell>
        </row>
        <row r="96">
          <cell r="E96">
            <v>294.5</v>
          </cell>
          <cell r="F96">
            <v>224.8</v>
          </cell>
        </row>
        <row r="106">
          <cell r="E106">
            <v>161177.69000000003</v>
          </cell>
          <cell r="F106">
            <v>121791.46999999999</v>
          </cell>
        </row>
        <row r="118">
          <cell r="E118">
            <v>0</v>
          </cell>
          <cell r="F118">
            <v>107.02</v>
          </cell>
        </row>
        <row r="119">
          <cell r="E119">
            <v>23812.6</v>
          </cell>
          <cell r="F119">
            <v>22353.2</v>
          </cell>
        </row>
        <row r="120">
          <cell r="E120">
            <v>0</v>
          </cell>
          <cell r="F120">
            <v>799.1</v>
          </cell>
        </row>
        <row r="121">
          <cell r="E121">
            <v>0</v>
          </cell>
          <cell r="F121">
            <v>1196.05</v>
          </cell>
        </row>
        <row r="122">
          <cell r="E122">
            <v>0</v>
          </cell>
          <cell r="F122">
            <v>483.27</v>
          </cell>
        </row>
        <row r="139">
          <cell r="I139">
            <v>13825.22196</v>
          </cell>
        </row>
        <row r="141">
          <cell r="I141">
            <v>0</v>
          </cell>
        </row>
        <row r="142">
          <cell r="D142">
            <v>118000.64116</v>
          </cell>
          <cell r="I142">
            <v>104175.41919999999</v>
          </cell>
        </row>
      </sheetData>
      <sheetData sheetId="1"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114985.02570999999</v>
          </cell>
          <cell r="I142">
            <v>101159.80375</v>
          </cell>
        </row>
      </sheetData>
      <sheetData sheetId="2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121970.53</v>
          </cell>
          <cell r="I142">
            <v>108145.31</v>
          </cell>
        </row>
      </sheetData>
      <sheetData sheetId="3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C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0" t="s">
        <v>61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  <c r="M1" s="1"/>
      <c r="N1" s="103" t="s">
        <v>62</v>
      </c>
      <c r="O1" s="104"/>
      <c r="P1" s="104"/>
      <c r="Q1" s="104"/>
      <c r="R1" s="104"/>
      <c r="S1" s="105"/>
    </row>
    <row r="2" spans="1:19" ht="16.5" thickBot="1">
      <c r="A2" s="106" t="s">
        <v>63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  <c r="M2" s="1"/>
      <c r="N2" s="109" t="s">
        <v>64</v>
      </c>
      <c r="O2" s="110"/>
      <c r="P2" s="110"/>
      <c r="Q2" s="110"/>
      <c r="R2" s="110"/>
      <c r="S2" s="111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4" t="s">
        <v>41</v>
      </c>
      <c r="O27" s="114"/>
      <c r="P27" s="114"/>
      <c r="Q27" s="114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5" t="s">
        <v>34</v>
      </c>
      <c r="O28" s="115"/>
      <c r="P28" s="115"/>
      <c r="Q28" s="115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2">
        <v>41671</v>
      </c>
      <c r="O29" s="116">
        <f>'[1]січень '!$D$142</f>
        <v>111410.62</v>
      </c>
      <c r="P29" s="116"/>
      <c r="Q29" s="11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3"/>
      <c r="O30" s="116"/>
      <c r="P30" s="116"/>
      <c r="Q30" s="11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7" t="s">
        <v>56</v>
      </c>
      <c r="P32" s="118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9" t="s">
        <v>57</v>
      </c>
      <c r="P33" s="119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0" t="s">
        <v>60</v>
      </c>
      <c r="P34" s="121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4" t="s">
        <v>35</v>
      </c>
      <c r="O37" s="114"/>
      <c r="P37" s="114"/>
      <c r="Q37" s="114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98" t="s">
        <v>36</v>
      </c>
      <c r="O38" s="98"/>
      <c r="P38" s="98"/>
      <c r="Q38" s="98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2">
        <v>41671</v>
      </c>
      <c r="O39" s="122">
        <v>0</v>
      </c>
      <c r="P39" s="122"/>
      <c r="Q39" s="122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3"/>
      <c r="O40" s="122"/>
      <c r="P40" s="122"/>
      <c r="Q40" s="122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9:N40"/>
    <mergeCell ref="O32:P32"/>
    <mergeCell ref="O33:P33"/>
    <mergeCell ref="O34:P34"/>
    <mergeCell ref="O39:Q40"/>
    <mergeCell ref="N37:Q37"/>
    <mergeCell ref="N38:Q38"/>
    <mergeCell ref="N29:N30"/>
    <mergeCell ref="N27:Q27"/>
    <mergeCell ref="N28:Q28"/>
    <mergeCell ref="O29:Q30"/>
    <mergeCell ref="A1:L1"/>
    <mergeCell ref="N1:S1"/>
    <mergeCell ref="A2:L2"/>
    <mergeCell ref="N2:S2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9" sqref="J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0" t="s">
        <v>65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  <c r="M1" s="1"/>
      <c r="N1" s="103" t="s">
        <v>67</v>
      </c>
      <c r="O1" s="104"/>
      <c r="P1" s="104"/>
      <c r="Q1" s="104"/>
      <c r="R1" s="104"/>
      <c r="S1" s="105"/>
    </row>
    <row r="2" spans="1:19" ht="16.5" thickBot="1">
      <c r="A2" s="106" t="s">
        <v>70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  <c r="M2" s="1"/>
      <c r="N2" s="109" t="s">
        <v>71</v>
      </c>
      <c r="O2" s="110"/>
      <c r="P2" s="110"/>
      <c r="Q2" s="110"/>
      <c r="R2" s="110"/>
      <c r="S2" s="111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66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AVERAGE(J4:J23)</f>
        <v>1832.625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1832.6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>
        <v>918.2</v>
      </c>
      <c r="C6" s="80">
        <v>61.6</v>
      </c>
      <c r="D6" s="3">
        <v>0</v>
      </c>
      <c r="E6" s="3">
        <v>1</v>
      </c>
      <c r="F6" s="3">
        <v>18.4</v>
      </c>
      <c r="G6" s="3">
        <v>0</v>
      </c>
      <c r="H6" s="3">
        <v>29.4</v>
      </c>
      <c r="I6" s="42">
        <f t="shared" si="0"/>
        <v>4.1999999999999105</v>
      </c>
      <c r="J6" s="42">
        <v>1032.8</v>
      </c>
      <c r="K6" s="42">
        <v>1100</v>
      </c>
      <c r="L6" s="4">
        <f t="shared" si="1"/>
        <v>0.9389090909090909</v>
      </c>
      <c r="M6" s="2">
        <v>1832.6</v>
      </c>
      <c r="N6" s="50">
        <v>0</v>
      </c>
      <c r="O6" s="51">
        <v>0</v>
      </c>
      <c r="P6" s="52">
        <v>366.3</v>
      </c>
      <c r="Q6" s="52">
        <v>41.3</v>
      </c>
      <c r="R6" s="86">
        <v>0.2</v>
      </c>
      <c r="S6" s="35">
        <f t="shared" si="2"/>
        <v>407.8</v>
      </c>
    </row>
    <row r="7" spans="1:19" ht="12.75">
      <c r="A7" s="13">
        <v>41676</v>
      </c>
      <c r="B7" s="42">
        <v>1142.2</v>
      </c>
      <c r="C7" s="80">
        <v>117.9</v>
      </c>
      <c r="D7" s="3">
        <v>0</v>
      </c>
      <c r="E7" s="3">
        <v>0.8</v>
      </c>
      <c r="F7" s="3">
        <v>20.7</v>
      </c>
      <c r="G7" s="3">
        <v>0</v>
      </c>
      <c r="H7" s="3">
        <v>18.5</v>
      </c>
      <c r="I7" s="42">
        <f t="shared" si="0"/>
        <v>10.800000000000043</v>
      </c>
      <c r="J7" s="42">
        <v>1310.9</v>
      </c>
      <c r="K7" s="42">
        <v>2600</v>
      </c>
      <c r="L7" s="4">
        <f t="shared" si="1"/>
        <v>0.5041923076923077</v>
      </c>
      <c r="M7" s="2">
        <v>1832.6</v>
      </c>
      <c r="N7" s="47">
        <v>0</v>
      </c>
      <c r="O7" s="48">
        <v>0</v>
      </c>
      <c r="P7" s="49">
        <v>480.8</v>
      </c>
      <c r="Q7" s="49">
        <v>0</v>
      </c>
      <c r="R7" s="46">
        <v>0.1</v>
      </c>
      <c r="S7" s="35">
        <f t="shared" si="2"/>
        <v>480.90000000000003</v>
      </c>
    </row>
    <row r="8" spans="1:19" ht="12.75">
      <c r="A8" s="13">
        <v>41677</v>
      </c>
      <c r="B8" s="42">
        <v>4082.4</v>
      </c>
      <c r="C8" s="80">
        <v>132.1</v>
      </c>
      <c r="D8" s="3">
        <v>10.4</v>
      </c>
      <c r="E8" s="3">
        <v>0.3</v>
      </c>
      <c r="F8" s="3">
        <v>33.6</v>
      </c>
      <c r="G8" s="3">
        <v>0.7</v>
      </c>
      <c r="H8" s="3">
        <v>24.3</v>
      </c>
      <c r="I8" s="42">
        <f t="shared" si="0"/>
        <v>7.099999999999547</v>
      </c>
      <c r="J8" s="42">
        <v>4290.9</v>
      </c>
      <c r="K8" s="42">
        <v>3200</v>
      </c>
      <c r="L8" s="4">
        <f t="shared" si="1"/>
        <v>1.34090625</v>
      </c>
      <c r="M8" s="2">
        <v>1832.6</v>
      </c>
      <c r="N8" s="47">
        <v>3.2</v>
      </c>
      <c r="O8" s="48">
        <v>0</v>
      </c>
      <c r="P8" s="49">
        <v>583.9</v>
      </c>
      <c r="Q8" s="49">
        <v>0</v>
      </c>
      <c r="R8" s="46">
        <v>0.7</v>
      </c>
      <c r="S8" s="35">
        <f t="shared" si="2"/>
        <v>587.8000000000001</v>
      </c>
    </row>
    <row r="9" spans="1:19" ht="12.75">
      <c r="A9" s="13">
        <v>41680</v>
      </c>
      <c r="B9" s="42">
        <v>809</v>
      </c>
      <c r="C9" s="80">
        <v>92.7</v>
      </c>
      <c r="D9" s="3">
        <v>0</v>
      </c>
      <c r="E9" s="3">
        <v>1.6</v>
      </c>
      <c r="F9" s="3">
        <v>65</v>
      </c>
      <c r="G9" s="3">
        <v>0</v>
      </c>
      <c r="H9" s="3">
        <v>79.6</v>
      </c>
      <c r="I9" s="42">
        <f t="shared" si="0"/>
        <v>7.600000000000023</v>
      </c>
      <c r="J9" s="42">
        <v>1055.5</v>
      </c>
      <c r="K9" s="42">
        <v>910</v>
      </c>
      <c r="L9" s="4">
        <f t="shared" si="1"/>
        <v>1.15989010989011</v>
      </c>
      <c r="M9" s="2">
        <v>1832.6</v>
      </c>
      <c r="N9" s="47">
        <v>0</v>
      </c>
      <c r="O9" s="48">
        <v>0</v>
      </c>
      <c r="P9" s="49">
        <v>578.7</v>
      </c>
      <c r="Q9" s="49">
        <v>2.8</v>
      </c>
      <c r="R9" s="46">
        <v>0</v>
      </c>
      <c r="S9" s="35">
        <f t="shared" si="2"/>
        <v>581.5</v>
      </c>
    </row>
    <row r="10" spans="1:19" ht="12.75">
      <c r="A10" s="13">
        <v>41681</v>
      </c>
      <c r="B10" s="42">
        <v>527.6</v>
      </c>
      <c r="C10" s="80">
        <v>79.2</v>
      </c>
      <c r="D10" s="3">
        <v>0</v>
      </c>
      <c r="E10" s="3">
        <v>7.2</v>
      </c>
      <c r="F10" s="3">
        <v>84</v>
      </c>
      <c r="G10" s="3">
        <v>5.1</v>
      </c>
      <c r="H10" s="3">
        <v>7.1</v>
      </c>
      <c r="I10" s="82">
        <f t="shared" si="0"/>
        <v>35.90000000000002</v>
      </c>
      <c r="J10" s="42">
        <v>746.1</v>
      </c>
      <c r="K10" s="56">
        <v>1200</v>
      </c>
      <c r="L10" s="4">
        <f t="shared" si="1"/>
        <v>0.62175</v>
      </c>
      <c r="M10" s="2">
        <v>1832.6</v>
      </c>
      <c r="N10" s="47">
        <v>0</v>
      </c>
      <c r="O10" s="48">
        <v>0</v>
      </c>
      <c r="P10" s="49">
        <v>460.9</v>
      </c>
      <c r="Q10" s="49">
        <v>0</v>
      </c>
      <c r="R10" s="46">
        <v>0</v>
      </c>
      <c r="S10" s="35">
        <f t="shared" si="2"/>
        <v>460.9</v>
      </c>
    </row>
    <row r="11" spans="1:19" ht="12.75">
      <c r="A11" s="13">
        <v>41682</v>
      </c>
      <c r="B11" s="42">
        <v>233</v>
      </c>
      <c r="C11" s="80">
        <v>100.4</v>
      </c>
      <c r="D11" s="3">
        <v>0</v>
      </c>
      <c r="E11" s="3">
        <v>1</v>
      </c>
      <c r="F11" s="3">
        <v>87.5</v>
      </c>
      <c r="G11" s="3">
        <v>0</v>
      </c>
      <c r="H11" s="3">
        <f>11.4+3.9</f>
        <v>15.3</v>
      </c>
      <c r="I11" s="82">
        <f t="shared" si="0"/>
        <v>6.600000000000005</v>
      </c>
      <c r="J11" s="42">
        <v>443.8</v>
      </c>
      <c r="K11" s="42">
        <v>1200</v>
      </c>
      <c r="L11" s="4">
        <f t="shared" si="1"/>
        <v>0.36983333333333335</v>
      </c>
      <c r="M11" s="2">
        <v>1832.6</v>
      </c>
      <c r="N11" s="47">
        <v>0</v>
      </c>
      <c r="O11" s="48">
        <v>0</v>
      </c>
      <c r="P11" s="49">
        <v>403.2</v>
      </c>
      <c r="Q11" s="49">
        <v>0</v>
      </c>
      <c r="R11" s="46">
        <v>0</v>
      </c>
      <c r="S11" s="35">
        <f t="shared" si="2"/>
        <v>403.2</v>
      </c>
    </row>
    <row r="12" spans="1:19" ht="12.75">
      <c r="A12" s="13">
        <v>41683</v>
      </c>
      <c r="B12" s="42">
        <v>489.8</v>
      </c>
      <c r="C12" s="80">
        <v>130.4</v>
      </c>
      <c r="D12" s="3">
        <v>19.4</v>
      </c>
      <c r="E12" s="3">
        <v>4</v>
      </c>
      <c r="F12" s="3">
        <v>92</v>
      </c>
      <c r="G12" s="3">
        <v>0.2</v>
      </c>
      <c r="H12" s="3">
        <v>2.4</v>
      </c>
      <c r="I12" s="82">
        <f t="shared" si="0"/>
        <v>30.09999999999993</v>
      </c>
      <c r="J12" s="42">
        <v>768.3</v>
      </c>
      <c r="K12" s="42">
        <v>1950</v>
      </c>
      <c r="L12" s="4">
        <f t="shared" si="1"/>
        <v>0.39399999999999996</v>
      </c>
      <c r="M12" s="2">
        <v>1832.6</v>
      </c>
      <c r="N12" s="47">
        <v>0</v>
      </c>
      <c r="O12" s="48">
        <v>0</v>
      </c>
      <c r="P12" s="49">
        <v>594.9</v>
      </c>
      <c r="Q12" s="49">
        <v>0</v>
      </c>
      <c r="R12" s="46">
        <v>0.2</v>
      </c>
      <c r="S12" s="35">
        <f t="shared" si="2"/>
        <v>595.1</v>
      </c>
    </row>
    <row r="13" spans="1:19" ht="12.75">
      <c r="A13" s="13">
        <v>41684</v>
      </c>
      <c r="B13" s="42">
        <v>1806.4</v>
      </c>
      <c r="C13" s="80">
        <v>200.5</v>
      </c>
      <c r="D13" s="3">
        <v>-10.3</v>
      </c>
      <c r="E13" s="3">
        <v>2.3</v>
      </c>
      <c r="F13" s="3">
        <v>81.3</v>
      </c>
      <c r="G13" s="3">
        <v>0</v>
      </c>
      <c r="H13" s="3">
        <v>4.9</v>
      </c>
      <c r="I13" s="82">
        <f t="shared" si="0"/>
        <v>3.5999999999997296</v>
      </c>
      <c r="J13" s="42">
        <v>2088.7</v>
      </c>
      <c r="K13" s="42">
        <v>3000</v>
      </c>
      <c r="L13" s="4">
        <f t="shared" si="1"/>
        <v>0.6962333333333333</v>
      </c>
      <c r="M13" s="2">
        <v>1832.6</v>
      </c>
      <c r="N13" s="47">
        <v>0</v>
      </c>
      <c r="O13" s="48">
        <v>41.7</v>
      </c>
      <c r="P13" s="49">
        <v>734.3</v>
      </c>
      <c r="Q13" s="49">
        <v>0</v>
      </c>
      <c r="R13" s="46">
        <v>0.1</v>
      </c>
      <c r="S13" s="35">
        <f t="shared" si="2"/>
        <v>776.1</v>
      </c>
    </row>
    <row r="14" spans="1:19" ht="12.75">
      <c r="A14" s="13">
        <v>41687</v>
      </c>
      <c r="B14" s="42">
        <v>502</v>
      </c>
      <c r="C14" s="80">
        <v>174.4</v>
      </c>
      <c r="D14" s="3">
        <v>6</v>
      </c>
      <c r="E14" s="3">
        <v>5.9</v>
      </c>
      <c r="F14" s="3">
        <v>7.1</v>
      </c>
      <c r="G14" s="3">
        <v>0</v>
      </c>
      <c r="H14" s="3">
        <v>1.3</v>
      </c>
      <c r="I14" s="82">
        <f t="shared" si="0"/>
        <v>10.900000000000018</v>
      </c>
      <c r="J14" s="42">
        <v>707.6</v>
      </c>
      <c r="K14" s="42">
        <v>2200</v>
      </c>
      <c r="L14" s="4">
        <f t="shared" si="1"/>
        <v>0.32163636363636366</v>
      </c>
      <c r="M14" s="2">
        <v>1832.6</v>
      </c>
      <c r="N14" s="47">
        <v>24.9</v>
      </c>
      <c r="O14" s="53">
        <v>0</v>
      </c>
      <c r="P14" s="54">
        <v>777.1</v>
      </c>
      <c r="Q14" s="49">
        <v>0</v>
      </c>
      <c r="R14" s="46">
        <v>0</v>
      </c>
      <c r="S14" s="35">
        <f t="shared" si="2"/>
        <v>802</v>
      </c>
    </row>
    <row r="15" spans="1:19" ht="12.75">
      <c r="A15" s="13">
        <v>41688</v>
      </c>
      <c r="B15" s="42">
        <v>866</v>
      </c>
      <c r="C15" s="80">
        <v>119.8</v>
      </c>
      <c r="D15" s="3">
        <v>12.9</v>
      </c>
      <c r="E15" s="3">
        <v>0.9</v>
      </c>
      <c r="F15" s="3">
        <v>7.1</v>
      </c>
      <c r="G15" s="3">
        <v>0</v>
      </c>
      <c r="H15" s="3">
        <v>3.1</v>
      </c>
      <c r="I15" s="82">
        <f>J15-B15-C15-D15-E15-F15-G15-H15</f>
        <v>19.40000000000005</v>
      </c>
      <c r="J15" s="42">
        <v>1029.2</v>
      </c>
      <c r="K15" s="42">
        <v>1650</v>
      </c>
      <c r="L15" s="4">
        <f t="shared" si="1"/>
        <v>0.6237575757575757</v>
      </c>
      <c r="M15" s="2">
        <v>1832.6</v>
      </c>
      <c r="N15" s="47">
        <v>0</v>
      </c>
      <c r="O15" s="53">
        <v>25</v>
      </c>
      <c r="P15" s="54">
        <v>1333.4</v>
      </c>
      <c r="Q15" s="49">
        <v>0</v>
      </c>
      <c r="R15" s="46">
        <v>0</v>
      </c>
      <c r="S15" s="35">
        <f t="shared" si="2"/>
        <v>1358.4</v>
      </c>
    </row>
    <row r="16" spans="1:19" ht="12.75">
      <c r="A16" s="13">
        <v>41689</v>
      </c>
      <c r="B16" s="48">
        <v>1827.4</v>
      </c>
      <c r="C16" s="69">
        <v>171.1</v>
      </c>
      <c r="D16" s="79">
        <v>2.7</v>
      </c>
      <c r="E16" s="79">
        <v>1.1</v>
      </c>
      <c r="F16" s="79">
        <v>1.9</v>
      </c>
      <c r="G16" s="79">
        <v>0</v>
      </c>
      <c r="H16" s="79">
        <v>1.2</v>
      </c>
      <c r="I16" s="69">
        <f>J16-B16-C16-D16-E16-F16-G16-H16</f>
        <v>3.5000000000000044</v>
      </c>
      <c r="J16" s="48">
        <v>2008.9</v>
      </c>
      <c r="K16" s="56">
        <v>1560</v>
      </c>
      <c r="L16" s="4">
        <f>J15/K16</f>
        <v>0.6597435897435898</v>
      </c>
      <c r="M16" s="2">
        <v>1832.6</v>
      </c>
      <c r="N16" s="47">
        <v>2.5</v>
      </c>
      <c r="O16" s="53">
        <v>226.7</v>
      </c>
      <c r="P16" s="54">
        <v>1457.9</v>
      </c>
      <c r="Q16" s="49">
        <v>0</v>
      </c>
      <c r="R16" s="46">
        <v>0.2</v>
      </c>
      <c r="S16" s="35">
        <f t="shared" si="2"/>
        <v>1687.3000000000002</v>
      </c>
    </row>
    <row r="17" spans="1:19" ht="12.75">
      <c r="A17" s="13">
        <v>41690</v>
      </c>
      <c r="B17" s="42">
        <v>3000</v>
      </c>
      <c r="C17" s="80">
        <v>173.2</v>
      </c>
      <c r="D17" s="3">
        <v>1</v>
      </c>
      <c r="E17" s="3">
        <v>6</v>
      </c>
      <c r="F17" s="3">
        <v>1.9</v>
      </c>
      <c r="G17" s="3">
        <v>4.9</v>
      </c>
      <c r="H17" s="3">
        <v>72.7</v>
      </c>
      <c r="I17" s="82">
        <f t="shared" si="0"/>
        <v>1.700000000000088</v>
      </c>
      <c r="J17" s="42">
        <v>3261.4</v>
      </c>
      <c r="K17" s="56">
        <v>2400</v>
      </c>
      <c r="L17" s="4">
        <f t="shared" si="1"/>
        <v>1.3589166666666668</v>
      </c>
      <c r="M17" s="2">
        <v>1832.6</v>
      </c>
      <c r="N17" s="47">
        <v>2.2</v>
      </c>
      <c r="O17" s="53">
        <v>0</v>
      </c>
      <c r="P17" s="54">
        <v>548.2</v>
      </c>
      <c r="Q17" s="49">
        <v>0</v>
      </c>
      <c r="R17" s="46">
        <v>0</v>
      </c>
      <c r="S17" s="35">
        <f t="shared" si="2"/>
        <v>550.4000000000001</v>
      </c>
    </row>
    <row r="18" spans="1:19" ht="12.75">
      <c r="A18" s="13">
        <v>41691</v>
      </c>
      <c r="B18" s="42">
        <v>2491.4</v>
      </c>
      <c r="C18" s="80">
        <v>139.6</v>
      </c>
      <c r="D18" s="3">
        <v>9.6</v>
      </c>
      <c r="E18" s="3">
        <v>2.7</v>
      </c>
      <c r="F18" s="3">
        <v>1.5</v>
      </c>
      <c r="G18" s="3">
        <v>20</v>
      </c>
      <c r="H18" s="3">
        <v>0</v>
      </c>
      <c r="I18" s="82">
        <f t="shared" si="0"/>
        <v>9.592326932761353E-14</v>
      </c>
      <c r="J18" s="42">
        <v>2664.8</v>
      </c>
      <c r="K18" s="42">
        <v>3140</v>
      </c>
      <c r="L18" s="4">
        <f t="shared" si="1"/>
        <v>0.8486624203821657</v>
      </c>
      <c r="M18" s="2">
        <v>1832.6</v>
      </c>
      <c r="N18" s="47">
        <v>1.2</v>
      </c>
      <c r="O18" s="53">
        <v>182.5</v>
      </c>
      <c r="P18" s="54">
        <v>91.9</v>
      </c>
      <c r="Q18" s="49">
        <v>0</v>
      </c>
      <c r="R18" s="46">
        <v>0</v>
      </c>
      <c r="S18" s="35">
        <f>N18+O18+Q18+P18+R18</f>
        <v>275.6</v>
      </c>
    </row>
    <row r="19" spans="1:19" ht="12.75">
      <c r="A19" s="13">
        <v>41694</v>
      </c>
      <c r="B19" s="42">
        <v>484.3</v>
      </c>
      <c r="C19" s="80">
        <v>491.5</v>
      </c>
      <c r="D19" s="3">
        <v>0.4</v>
      </c>
      <c r="E19" s="3">
        <v>2.6</v>
      </c>
      <c r="F19" s="3">
        <v>0.05</v>
      </c>
      <c r="G19" s="3">
        <v>2.2</v>
      </c>
      <c r="H19" s="3">
        <v>2.3</v>
      </c>
      <c r="I19" s="82">
        <f t="shared" si="0"/>
        <v>11.149999999999988</v>
      </c>
      <c r="J19" s="42">
        <v>994.5</v>
      </c>
      <c r="K19" s="42">
        <v>1600</v>
      </c>
      <c r="L19" s="4">
        <f t="shared" si="1"/>
        <v>0.6215625</v>
      </c>
      <c r="M19" s="2">
        <v>1832.6</v>
      </c>
      <c r="N19" s="47">
        <v>4.2</v>
      </c>
      <c r="O19" s="53">
        <v>0</v>
      </c>
      <c r="P19" s="54">
        <v>58.1</v>
      </c>
      <c r="Q19" s="49">
        <v>0</v>
      </c>
      <c r="R19" s="46">
        <v>0</v>
      </c>
      <c r="S19" s="35">
        <f>N19+O19+Q19+P19+R19</f>
        <v>62.300000000000004</v>
      </c>
    </row>
    <row r="20" spans="1:19" ht="12.75">
      <c r="A20" s="13">
        <v>41695</v>
      </c>
      <c r="B20" s="42">
        <v>840.3</v>
      </c>
      <c r="C20" s="80">
        <v>605</v>
      </c>
      <c r="D20" s="3">
        <v>3.9</v>
      </c>
      <c r="E20" s="3">
        <v>1.7</v>
      </c>
      <c r="F20" s="3">
        <v>1.2</v>
      </c>
      <c r="G20" s="3">
        <v>0.6</v>
      </c>
      <c r="H20" s="3">
        <v>0.8</v>
      </c>
      <c r="I20" s="82">
        <f t="shared" si="0"/>
        <v>5.700000000000092</v>
      </c>
      <c r="J20" s="42">
        <v>1459.2</v>
      </c>
      <c r="K20" s="42">
        <v>1280</v>
      </c>
      <c r="L20" s="4">
        <f t="shared" si="1"/>
        <v>1.1400000000000001</v>
      </c>
      <c r="M20" s="2">
        <v>1832.6</v>
      </c>
      <c r="N20" s="47">
        <v>0</v>
      </c>
      <c r="O20" s="53">
        <v>0</v>
      </c>
      <c r="P20" s="54">
        <v>77.7</v>
      </c>
      <c r="Q20" s="49">
        <v>1</v>
      </c>
      <c r="R20" s="46">
        <v>0.8</v>
      </c>
      <c r="S20" s="35">
        <f t="shared" si="2"/>
        <v>79.5</v>
      </c>
    </row>
    <row r="21" spans="1:19" ht="12.75">
      <c r="A21" s="13">
        <v>41696</v>
      </c>
      <c r="B21" s="42">
        <v>2974.7</v>
      </c>
      <c r="C21" s="80">
        <v>755.4</v>
      </c>
      <c r="D21" s="3">
        <v>0</v>
      </c>
      <c r="E21" s="3">
        <v>2.1</v>
      </c>
      <c r="F21" s="3">
        <v>5.4</v>
      </c>
      <c r="G21" s="3">
        <v>0.1</v>
      </c>
      <c r="H21" s="3">
        <v>2.8</v>
      </c>
      <c r="I21" s="82">
        <f t="shared" si="0"/>
        <v>5.600000000000114</v>
      </c>
      <c r="J21" s="42">
        <v>3746.1</v>
      </c>
      <c r="K21" s="42">
        <v>1250</v>
      </c>
      <c r="L21" s="4">
        <f t="shared" si="1"/>
        <v>2.99688</v>
      </c>
      <c r="M21" s="2">
        <v>1832.6</v>
      </c>
      <c r="N21" s="47">
        <v>6.9</v>
      </c>
      <c r="O21" s="53">
        <v>0</v>
      </c>
      <c r="P21" s="54">
        <v>43.6</v>
      </c>
      <c r="Q21" s="49">
        <v>41.3</v>
      </c>
      <c r="R21" s="46">
        <v>0.5</v>
      </c>
      <c r="S21" s="35">
        <f t="shared" si="2"/>
        <v>92.3</v>
      </c>
    </row>
    <row r="22" spans="1:19" ht="12.75">
      <c r="A22" s="13">
        <v>41697</v>
      </c>
      <c r="B22" s="42">
        <v>723.5</v>
      </c>
      <c r="C22" s="81">
        <v>1230.7</v>
      </c>
      <c r="D22" s="7">
        <v>305.9</v>
      </c>
      <c r="E22" s="7">
        <v>1.3</v>
      </c>
      <c r="F22" s="7">
        <v>3</v>
      </c>
      <c r="G22" s="7">
        <v>0.4</v>
      </c>
      <c r="H22" s="7">
        <v>5</v>
      </c>
      <c r="I22" s="82">
        <f t="shared" si="0"/>
        <v>7.000000000000158</v>
      </c>
      <c r="J22" s="42">
        <v>2276.8</v>
      </c>
      <c r="K22" s="42">
        <v>1800</v>
      </c>
      <c r="L22" s="4">
        <f t="shared" si="1"/>
        <v>1.264888888888889</v>
      </c>
      <c r="M22" s="2">
        <v>1832.6</v>
      </c>
      <c r="N22" s="47">
        <v>302.9</v>
      </c>
      <c r="O22" s="53">
        <v>0</v>
      </c>
      <c r="P22" s="54">
        <v>36.5</v>
      </c>
      <c r="Q22" s="49">
        <v>0</v>
      </c>
      <c r="R22" s="46">
        <v>0</v>
      </c>
      <c r="S22" s="35">
        <f t="shared" si="2"/>
        <v>339.4</v>
      </c>
    </row>
    <row r="23" spans="1:19" ht="13.5" thickBot="1">
      <c r="A23" s="13">
        <v>41698</v>
      </c>
      <c r="B23" s="42">
        <v>3575</v>
      </c>
      <c r="C23" s="81">
        <v>1554.2</v>
      </c>
      <c r="D23" s="7">
        <v>18.4</v>
      </c>
      <c r="E23" s="7">
        <v>1.1</v>
      </c>
      <c r="F23" s="7">
        <v>3.9</v>
      </c>
      <c r="G23" s="7">
        <v>14.7</v>
      </c>
      <c r="H23" s="7">
        <v>5.5</v>
      </c>
      <c r="I23" s="82">
        <f t="shared" si="0"/>
        <v>23.80000000000032</v>
      </c>
      <c r="J23" s="42">
        <v>5196.6</v>
      </c>
      <c r="K23" s="42">
        <f>3492-613</f>
        <v>2879</v>
      </c>
      <c r="L23" s="4">
        <f t="shared" si="1"/>
        <v>1.8050017367141369</v>
      </c>
      <c r="M23" s="2">
        <v>1832.6</v>
      </c>
      <c r="N23" s="47">
        <v>74.1</v>
      </c>
      <c r="O23" s="53">
        <v>0</v>
      </c>
      <c r="P23" s="54">
        <v>57.2</v>
      </c>
      <c r="Q23" s="49">
        <v>0</v>
      </c>
      <c r="R23" s="46">
        <v>0</v>
      </c>
      <c r="S23" s="35">
        <f t="shared" si="2"/>
        <v>131.3</v>
      </c>
    </row>
    <row r="24" spans="1:19" ht="13.5" thickBot="1">
      <c r="A24" s="39" t="s">
        <v>33</v>
      </c>
      <c r="B24" s="43">
        <f aca="true" t="shared" si="3" ref="B24:K24">SUM(B4:B23)</f>
        <v>28177.850000000002</v>
      </c>
      <c r="C24" s="43">
        <f t="shared" si="3"/>
        <v>6463.7</v>
      </c>
      <c r="D24" s="43">
        <f t="shared" si="3"/>
        <v>380.29999999999995</v>
      </c>
      <c r="E24" s="14">
        <f t="shared" si="3"/>
        <v>46.970000000000006</v>
      </c>
      <c r="F24" s="14">
        <f t="shared" si="3"/>
        <v>539.6899999999999</v>
      </c>
      <c r="G24" s="14">
        <f t="shared" si="3"/>
        <v>542.4000000000001</v>
      </c>
      <c r="H24" s="14">
        <f t="shared" si="3"/>
        <v>288.20000000000005</v>
      </c>
      <c r="I24" s="43">
        <f t="shared" si="3"/>
        <v>213.39000000000001</v>
      </c>
      <c r="J24" s="43">
        <f t="shared" si="3"/>
        <v>36652.5</v>
      </c>
      <c r="K24" s="43">
        <f t="shared" si="3"/>
        <v>36269</v>
      </c>
      <c r="L24" s="15">
        <f t="shared" si="1"/>
        <v>1.0105737682318232</v>
      </c>
      <c r="M24" s="2"/>
      <c r="N24" s="93">
        <f>SUM(N4:N23)</f>
        <v>593.1999999999999</v>
      </c>
      <c r="O24" s="93">
        <f>SUM(O4:O23)</f>
        <v>475.9</v>
      </c>
      <c r="P24" s="93">
        <f>SUM(P4:P23)</f>
        <v>9401.500000000004</v>
      </c>
      <c r="Q24" s="93">
        <f>SUM(Q4:Q23)</f>
        <v>86.39999999999999</v>
      </c>
      <c r="R24" s="93">
        <f>SUM(R4:R23)</f>
        <v>2.8</v>
      </c>
      <c r="S24" s="93">
        <f>N24+O24+Q24+P24+R24</f>
        <v>10559.800000000003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4" t="s">
        <v>41</v>
      </c>
      <c r="O27" s="114"/>
      <c r="P27" s="114"/>
      <c r="Q27" s="114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5" t="s">
        <v>34</v>
      </c>
      <c r="O28" s="115"/>
      <c r="P28" s="115"/>
      <c r="Q28" s="115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2">
        <v>41699</v>
      </c>
      <c r="O29" s="116">
        <f>'[1]лютий'!$D$142</f>
        <v>121970.53</v>
      </c>
      <c r="P29" s="116"/>
      <c r="Q29" s="11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3"/>
      <c r="O30" s="116"/>
      <c r="P30" s="116"/>
      <c r="Q30" s="11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'[1]лютий'!$I$142</f>
        <v>108145.31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7" t="s">
        <v>56</v>
      </c>
      <c r="P32" s="118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9" t="s">
        <v>57</v>
      </c>
      <c r="P33" s="119"/>
      <c r="Q33" s="83">
        <f>'[1]лютий'!$I$139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0" t="s">
        <v>60</v>
      </c>
      <c r="P34" s="121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4" t="s">
        <v>35</v>
      </c>
      <c r="O37" s="114"/>
      <c r="P37" s="114"/>
      <c r="Q37" s="114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98" t="s">
        <v>36</v>
      </c>
      <c r="O38" s="98"/>
      <c r="P38" s="98"/>
      <c r="Q38" s="98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2">
        <v>41699</v>
      </c>
      <c r="O39" s="122">
        <v>0</v>
      </c>
      <c r="P39" s="122"/>
      <c r="Q39" s="122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3"/>
      <c r="O40" s="122"/>
      <c r="P40" s="122"/>
      <c r="Q40" s="122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8" sqref="J6:J8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0" t="s">
        <v>72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  <c r="M1" s="1"/>
      <c r="N1" s="103" t="s">
        <v>74</v>
      </c>
      <c r="O1" s="104"/>
      <c r="P1" s="104"/>
      <c r="Q1" s="104"/>
      <c r="R1" s="104"/>
      <c r="S1" s="105"/>
    </row>
    <row r="2" spans="1:19" ht="16.5" thickBot="1">
      <c r="A2" s="106" t="s">
        <v>75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  <c r="M2" s="1"/>
      <c r="N2" s="109" t="s">
        <v>76</v>
      </c>
      <c r="O2" s="110"/>
      <c r="P2" s="110"/>
      <c r="Q2" s="110"/>
      <c r="R2" s="110"/>
      <c r="S2" s="111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41701</v>
      </c>
      <c r="B4" s="42">
        <v>545.1</v>
      </c>
      <c r="C4" s="80">
        <v>75.6</v>
      </c>
      <c r="D4" s="3">
        <v>18.6</v>
      </c>
      <c r="E4" s="3">
        <v>7</v>
      </c>
      <c r="F4" s="3">
        <v>18</v>
      </c>
      <c r="G4" s="3">
        <v>0.1</v>
      </c>
      <c r="H4" s="3">
        <v>9.2</v>
      </c>
      <c r="I4" s="42">
        <f aca="true" t="shared" si="0" ref="I4:I23">J4-B4-C4-D4-E4-F4-G4-H4</f>
        <v>3.29999999999996</v>
      </c>
      <c r="J4" s="42">
        <v>676.9</v>
      </c>
      <c r="K4" s="42">
        <v>670</v>
      </c>
      <c r="L4" s="4">
        <f aca="true" t="shared" si="1" ref="L4:L24">J4/K4</f>
        <v>1.0102985074626865</v>
      </c>
      <c r="M4" s="2">
        <f>AVERAGE(J4:J23)</f>
        <v>1965.7050000000004</v>
      </c>
      <c r="N4" s="44">
        <v>28.9</v>
      </c>
      <c r="O4" s="45">
        <v>0</v>
      </c>
      <c r="P4" s="46">
        <v>93.9</v>
      </c>
      <c r="Q4" s="46">
        <v>0</v>
      </c>
      <c r="R4" s="46">
        <v>1.3</v>
      </c>
      <c r="S4" s="35">
        <f>N4+O4+Q4+P4+R4</f>
        <v>124.10000000000001</v>
      </c>
    </row>
    <row r="5" spans="1:19" ht="12.75">
      <c r="A5" s="13">
        <v>41702</v>
      </c>
      <c r="B5" s="42">
        <v>773.4</v>
      </c>
      <c r="C5" s="80">
        <v>100</v>
      </c>
      <c r="D5" s="3">
        <v>12.5</v>
      </c>
      <c r="E5" s="3">
        <v>0.9</v>
      </c>
      <c r="F5" s="3">
        <v>23.4</v>
      </c>
      <c r="G5" s="3">
        <v>0</v>
      </c>
      <c r="H5" s="3">
        <v>1.1</v>
      </c>
      <c r="I5" s="42">
        <f t="shared" si="0"/>
        <v>8.950000000000026</v>
      </c>
      <c r="J5" s="42">
        <v>920.25</v>
      </c>
      <c r="K5" s="42">
        <v>1120</v>
      </c>
      <c r="L5" s="4">
        <f t="shared" si="1"/>
        <v>0.8216517857142858</v>
      </c>
      <c r="M5" s="2">
        <v>1965.7</v>
      </c>
      <c r="N5" s="47">
        <v>1.1</v>
      </c>
      <c r="O5" s="48">
        <v>0</v>
      </c>
      <c r="P5" s="49">
        <v>99.1</v>
      </c>
      <c r="Q5" s="49">
        <v>49</v>
      </c>
      <c r="R5" s="46">
        <v>0</v>
      </c>
      <c r="S5" s="35">
        <f aca="true" t="shared" si="2" ref="S5:S23">N5+O5+Q5+P5+R5</f>
        <v>149.2</v>
      </c>
    </row>
    <row r="6" spans="1:19" ht="12.75">
      <c r="A6" s="13">
        <v>41703</v>
      </c>
      <c r="B6" s="42">
        <v>1367.9</v>
      </c>
      <c r="C6" s="80">
        <v>76.4</v>
      </c>
      <c r="D6" s="3">
        <v>0.1</v>
      </c>
      <c r="E6" s="3">
        <v>3.1</v>
      </c>
      <c r="F6" s="3">
        <v>15.7</v>
      </c>
      <c r="G6" s="3">
        <v>503.2</v>
      </c>
      <c r="H6" s="3">
        <v>16.5</v>
      </c>
      <c r="I6" s="42">
        <f t="shared" si="0"/>
        <v>0.44999999999976126</v>
      </c>
      <c r="J6" s="42">
        <v>1983.35</v>
      </c>
      <c r="K6" s="42">
        <v>1100</v>
      </c>
      <c r="L6" s="4">
        <f t="shared" si="1"/>
        <v>1.8030454545454544</v>
      </c>
      <c r="M6" s="2">
        <v>1965.7</v>
      </c>
      <c r="N6" s="50">
        <v>32.6</v>
      </c>
      <c r="O6" s="51">
        <v>0</v>
      </c>
      <c r="P6" s="52">
        <v>114.9</v>
      </c>
      <c r="Q6" s="52">
        <v>0</v>
      </c>
      <c r="R6" s="86">
        <v>0</v>
      </c>
      <c r="S6" s="35">
        <f t="shared" si="2"/>
        <v>147.5</v>
      </c>
    </row>
    <row r="7" spans="1:19" ht="12.75">
      <c r="A7" s="13">
        <v>41704</v>
      </c>
      <c r="B7" s="42">
        <v>1968</v>
      </c>
      <c r="C7" s="80">
        <v>118.2</v>
      </c>
      <c r="D7" s="3">
        <v>10.9</v>
      </c>
      <c r="E7" s="3">
        <v>7.2</v>
      </c>
      <c r="F7" s="3">
        <v>27.9</v>
      </c>
      <c r="G7" s="3">
        <v>17.1</v>
      </c>
      <c r="H7" s="3">
        <v>22.5</v>
      </c>
      <c r="I7" s="42">
        <f t="shared" si="0"/>
        <v>6.899999999999807</v>
      </c>
      <c r="J7" s="42">
        <v>2178.7</v>
      </c>
      <c r="K7" s="42">
        <v>2300</v>
      </c>
      <c r="L7" s="4">
        <f t="shared" si="1"/>
        <v>0.9472608695652173</v>
      </c>
      <c r="M7" s="2">
        <v>1965.7</v>
      </c>
      <c r="N7" s="47">
        <v>0</v>
      </c>
      <c r="O7" s="48">
        <v>0</v>
      </c>
      <c r="P7" s="49">
        <v>103.1</v>
      </c>
      <c r="Q7" s="49">
        <v>0</v>
      </c>
      <c r="R7" s="46">
        <v>0</v>
      </c>
      <c r="S7" s="35">
        <f t="shared" si="2"/>
        <v>103.1</v>
      </c>
    </row>
    <row r="8" spans="1:19" ht="12.75">
      <c r="A8" s="13">
        <v>41705</v>
      </c>
      <c r="B8" s="42">
        <v>3305.9</v>
      </c>
      <c r="C8" s="80">
        <v>51.4</v>
      </c>
      <c r="D8" s="3">
        <v>0</v>
      </c>
      <c r="E8" s="3">
        <v>5.3</v>
      </c>
      <c r="F8" s="3">
        <v>24</v>
      </c>
      <c r="G8" s="3">
        <v>0</v>
      </c>
      <c r="H8" s="3">
        <v>57.8</v>
      </c>
      <c r="I8" s="42">
        <f t="shared" si="0"/>
        <v>4.099999999999909</v>
      </c>
      <c r="J8" s="42">
        <v>3448.5</v>
      </c>
      <c r="K8" s="42">
        <v>4300</v>
      </c>
      <c r="L8" s="4">
        <f t="shared" si="1"/>
        <v>0.8019767441860465</v>
      </c>
      <c r="M8" s="2">
        <v>1965.7</v>
      </c>
      <c r="N8" s="47">
        <v>0</v>
      </c>
      <c r="O8" s="48">
        <v>0</v>
      </c>
      <c r="P8" s="49">
        <v>85</v>
      </c>
      <c r="Q8" s="49">
        <v>0</v>
      </c>
      <c r="R8" s="46">
        <v>0</v>
      </c>
      <c r="S8" s="35">
        <f t="shared" si="2"/>
        <v>85</v>
      </c>
    </row>
    <row r="9" spans="1:19" ht="12.75">
      <c r="A9" s="13">
        <v>41709</v>
      </c>
      <c r="B9" s="42">
        <v>562.6</v>
      </c>
      <c r="C9" s="80">
        <v>27</v>
      </c>
      <c r="D9" s="3">
        <v>0.1</v>
      </c>
      <c r="E9" s="3">
        <v>2.3</v>
      </c>
      <c r="F9" s="3">
        <v>110.95</v>
      </c>
      <c r="G9" s="3">
        <v>0</v>
      </c>
      <c r="H9" s="3">
        <v>14.4</v>
      </c>
      <c r="I9" s="42">
        <f t="shared" si="0"/>
        <v>7.749999999999991</v>
      </c>
      <c r="J9" s="42">
        <v>725.1</v>
      </c>
      <c r="K9" s="42">
        <v>1060</v>
      </c>
      <c r="L9" s="4">
        <f t="shared" si="1"/>
        <v>0.6840566037735849</v>
      </c>
      <c r="M9" s="2">
        <v>1965.7</v>
      </c>
      <c r="N9" s="47">
        <v>0</v>
      </c>
      <c r="O9" s="48">
        <v>0</v>
      </c>
      <c r="P9" s="49">
        <v>158.5</v>
      </c>
      <c r="Q9" s="49">
        <v>0</v>
      </c>
      <c r="R9" s="46">
        <v>0</v>
      </c>
      <c r="S9" s="35">
        <f t="shared" si="2"/>
        <v>158.5</v>
      </c>
    </row>
    <row r="10" spans="1:19" ht="12.75">
      <c r="A10" s="13">
        <v>41710</v>
      </c>
      <c r="B10" s="42">
        <v>763.5</v>
      </c>
      <c r="C10" s="80">
        <v>110.4</v>
      </c>
      <c r="D10" s="3">
        <v>0</v>
      </c>
      <c r="E10" s="3">
        <v>2.5</v>
      </c>
      <c r="F10" s="3">
        <v>110.2</v>
      </c>
      <c r="G10" s="3">
        <v>0</v>
      </c>
      <c r="H10" s="3">
        <v>1.5</v>
      </c>
      <c r="I10" s="82">
        <f t="shared" si="0"/>
        <v>3.3999999999999915</v>
      </c>
      <c r="J10" s="42">
        <v>991.5</v>
      </c>
      <c r="K10" s="56">
        <v>750</v>
      </c>
      <c r="L10" s="4">
        <f t="shared" si="1"/>
        <v>1.322</v>
      </c>
      <c r="M10" s="2">
        <v>1965.7</v>
      </c>
      <c r="N10" s="47">
        <v>0</v>
      </c>
      <c r="O10" s="48">
        <v>0</v>
      </c>
      <c r="P10" s="49">
        <v>158.5</v>
      </c>
      <c r="Q10" s="49">
        <v>0</v>
      </c>
      <c r="R10" s="46">
        <v>0</v>
      </c>
      <c r="S10" s="35">
        <f t="shared" si="2"/>
        <v>158.5</v>
      </c>
    </row>
    <row r="11" spans="1:19" ht="12.75">
      <c r="A11" s="13">
        <v>41711</v>
      </c>
      <c r="B11" s="42">
        <v>1138.1</v>
      </c>
      <c r="C11" s="80">
        <v>163.4</v>
      </c>
      <c r="D11" s="3">
        <v>0</v>
      </c>
      <c r="E11" s="3">
        <v>3.5</v>
      </c>
      <c r="F11" s="3">
        <v>81.9</v>
      </c>
      <c r="G11" s="3">
        <v>0</v>
      </c>
      <c r="H11" s="3">
        <v>6.6</v>
      </c>
      <c r="I11" s="82">
        <f t="shared" si="0"/>
        <v>1.599999999999989</v>
      </c>
      <c r="J11" s="42">
        <v>1395.1</v>
      </c>
      <c r="K11" s="42">
        <v>950</v>
      </c>
      <c r="L11" s="4">
        <f t="shared" si="1"/>
        <v>1.4685263157894737</v>
      </c>
      <c r="M11" s="2">
        <v>1965.7</v>
      </c>
      <c r="N11" s="47">
        <v>0</v>
      </c>
      <c r="O11" s="48">
        <v>0</v>
      </c>
      <c r="P11" s="49">
        <v>192.6</v>
      </c>
      <c r="Q11" s="49">
        <v>2</v>
      </c>
      <c r="R11" s="46">
        <v>0</v>
      </c>
      <c r="S11" s="35">
        <f t="shared" si="2"/>
        <v>194.6</v>
      </c>
    </row>
    <row r="12" spans="1:19" ht="12.75">
      <c r="A12" s="13">
        <v>41712</v>
      </c>
      <c r="B12" s="42">
        <v>1024.4</v>
      </c>
      <c r="C12" s="80">
        <v>157.1</v>
      </c>
      <c r="D12" s="3">
        <v>0</v>
      </c>
      <c r="E12" s="3">
        <v>2.7</v>
      </c>
      <c r="F12" s="3">
        <v>111.8</v>
      </c>
      <c r="G12" s="3">
        <v>4.3</v>
      </c>
      <c r="H12" s="3">
        <v>1.2</v>
      </c>
      <c r="I12" s="82">
        <f t="shared" si="0"/>
        <v>84.99999999999993</v>
      </c>
      <c r="J12" s="42">
        <v>1386.5</v>
      </c>
      <c r="K12" s="42">
        <v>770</v>
      </c>
      <c r="L12" s="4">
        <f t="shared" si="1"/>
        <v>1.8006493506493506</v>
      </c>
      <c r="M12" s="2">
        <v>1965.7</v>
      </c>
      <c r="N12" s="47">
        <v>0</v>
      </c>
      <c r="O12" s="48">
        <v>0</v>
      </c>
      <c r="P12" s="49">
        <v>173.1</v>
      </c>
      <c r="Q12" s="49">
        <v>17</v>
      </c>
      <c r="R12" s="46">
        <v>0.1</v>
      </c>
      <c r="S12" s="35">
        <f t="shared" si="2"/>
        <v>190.2</v>
      </c>
    </row>
    <row r="13" spans="1:19" ht="12.75">
      <c r="A13" s="13">
        <v>41715</v>
      </c>
      <c r="B13" s="42">
        <v>390.1</v>
      </c>
      <c r="C13" s="80">
        <v>134.2</v>
      </c>
      <c r="D13" s="3">
        <v>2.3</v>
      </c>
      <c r="E13" s="3">
        <v>7.2</v>
      </c>
      <c r="F13" s="3">
        <v>9.8</v>
      </c>
      <c r="G13" s="3">
        <v>0</v>
      </c>
      <c r="H13" s="3">
        <v>0.9</v>
      </c>
      <c r="I13" s="82">
        <f t="shared" si="0"/>
        <v>3.499999999999988</v>
      </c>
      <c r="J13" s="42">
        <v>548</v>
      </c>
      <c r="K13" s="42">
        <v>2100</v>
      </c>
      <c r="L13" s="4">
        <f t="shared" si="1"/>
        <v>0.26095238095238094</v>
      </c>
      <c r="M13" s="2">
        <v>1965.7</v>
      </c>
      <c r="N13" s="47">
        <v>0</v>
      </c>
      <c r="O13" s="48">
        <v>0</v>
      </c>
      <c r="P13" s="49">
        <v>237.5</v>
      </c>
      <c r="Q13" s="49">
        <v>258.9</v>
      </c>
      <c r="R13" s="46">
        <v>0</v>
      </c>
      <c r="S13" s="35">
        <f t="shared" si="2"/>
        <v>496.4</v>
      </c>
    </row>
    <row r="14" spans="1:19" ht="12.75">
      <c r="A14" s="13">
        <v>41716</v>
      </c>
      <c r="B14" s="42">
        <v>469.7</v>
      </c>
      <c r="C14" s="80">
        <v>155.2</v>
      </c>
      <c r="D14" s="3">
        <v>11</v>
      </c>
      <c r="E14" s="3">
        <v>1.8</v>
      </c>
      <c r="F14" s="3">
        <v>2.1</v>
      </c>
      <c r="G14" s="3">
        <v>0</v>
      </c>
      <c r="H14" s="3">
        <v>0.3</v>
      </c>
      <c r="I14" s="82">
        <f t="shared" si="0"/>
        <v>4.400000000000023</v>
      </c>
      <c r="J14" s="42">
        <v>644.5</v>
      </c>
      <c r="K14" s="42">
        <v>830</v>
      </c>
      <c r="L14" s="4">
        <f t="shared" si="1"/>
        <v>0.7765060240963856</v>
      </c>
      <c r="M14" s="2">
        <v>1965.7</v>
      </c>
      <c r="N14" s="47">
        <v>0</v>
      </c>
      <c r="O14" s="53">
        <v>0</v>
      </c>
      <c r="P14" s="54">
        <v>239.7</v>
      </c>
      <c r="Q14" s="49">
        <v>0</v>
      </c>
      <c r="R14" s="46">
        <v>0</v>
      </c>
      <c r="S14" s="35">
        <f t="shared" si="2"/>
        <v>239.7</v>
      </c>
    </row>
    <row r="15" spans="1:19" ht="12.75">
      <c r="A15" s="13">
        <v>41717</v>
      </c>
      <c r="B15" s="42">
        <v>792.3</v>
      </c>
      <c r="C15" s="80">
        <v>153.7</v>
      </c>
      <c r="D15" s="3">
        <v>0</v>
      </c>
      <c r="E15" s="3">
        <v>1.2</v>
      </c>
      <c r="F15" s="3">
        <v>2.1</v>
      </c>
      <c r="G15" s="3">
        <v>0.3</v>
      </c>
      <c r="H15" s="3">
        <v>21.5</v>
      </c>
      <c r="I15" s="82">
        <f>J15-B15-C15-D15-E15-F15-G15-H15</f>
        <v>24.000000000000078</v>
      </c>
      <c r="J15" s="42">
        <v>995.1</v>
      </c>
      <c r="K15" s="42">
        <v>1000</v>
      </c>
      <c r="L15" s="4">
        <f t="shared" si="1"/>
        <v>0.9951</v>
      </c>
      <c r="M15" s="2">
        <v>1965.7</v>
      </c>
      <c r="N15" s="47">
        <v>25.1</v>
      </c>
      <c r="O15" s="53">
        <v>0</v>
      </c>
      <c r="P15" s="54">
        <v>299.8</v>
      </c>
      <c r="Q15" s="49">
        <v>0</v>
      </c>
      <c r="R15" s="46">
        <v>1.7</v>
      </c>
      <c r="S15" s="35">
        <f t="shared" si="2"/>
        <v>326.6</v>
      </c>
    </row>
    <row r="16" spans="1:19" ht="12.75">
      <c r="A16" s="13">
        <v>41718</v>
      </c>
      <c r="B16" s="48">
        <v>3507.4</v>
      </c>
      <c r="C16" s="69">
        <v>173.9</v>
      </c>
      <c r="D16" s="79">
        <v>0</v>
      </c>
      <c r="E16" s="79">
        <v>5.66</v>
      </c>
      <c r="F16" s="79">
        <v>1.26</v>
      </c>
      <c r="G16" s="79">
        <v>0</v>
      </c>
      <c r="H16" s="79">
        <v>13.2</v>
      </c>
      <c r="I16" s="69">
        <f>J16-B16-C16-D16-E16-F16-G16-H16</f>
        <v>3.9799999999999933</v>
      </c>
      <c r="J16" s="48">
        <v>3705.4</v>
      </c>
      <c r="K16" s="56">
        <v>2000</v>
      </c>
      <c r="L16" s="4">
        <f>J15/K16</f>
        <v>0.49755</v>
      </c>
      <c r="M16" s="2">
        <v>1965.7</v>
      </c>
      <c r="N16" s="47">
        <v>0</v>
      </c>
      <c r="O16" s="53">
        <v>0.1</v>
      </c>
      <c r="P16" s="54">
        <v>214.3</v>
      </c>
      <c r="Q16" s="49">
        <v>0</v>
      </c>
      <c r="R16" s="46">
        <v>1</v>
      </c>
      <c r="S16" s="35">
        <f t="shared" si="2"/>
        <v>215.4</v>
      </c>
    </row>
    <row r="17" spans="1:19" ht="12.75">
      <c r="A17" s="13">
        <v>41719</v>
      </c>
      <c r="B17" s="42">
        <v>3754.7</v>
      </c>
      <c r="C17" s="80">
        <v>177.9</v>
      </c>
      <c r="D17" s="3">
        <v>0</v>
      </c>
      <c r="E17" s="3">
        <v>5.4</v>
      </c>
      <c r="F17" s="3">
        <v>4</v>
      </c>
      <c r="G17" s="3">
        <v>-0.7</v>
      </c>
      <c r="H17" s="3">
        <v>5</v>
      </c>
      <c r="I17" s="82">
        <f t="shared" si="0"/>
        <v>2.200000000000176</v>
      </c>
      <c r="J17" s="42">
        <v>3948.5</v>
      </c>
      <c r="K17" s="56">
        <v>3200</v>
      </c>
      <c r="L17" s="4">
        <f t="shared" si="1"/>
        <v>1.23390625</v>
      </c>
      <c r="M17" s="2">
        <v>1965.7</v>
      </c>
      <c r="N17" s="47">
        <v>2.1</v>
      </c>
      <c r="O17" s="53">
        <v>0</v>
      </c>
      <c r="P17" s="54">
        <v>158</v>
      </c>
      <c r="Q17" s="49">
        <v>7</v>
      </c>
      <c r="R17" s="46">
        <v>0.9</v>
      </c>
      <c r="S17" s="35">
        <f t="shared" si="2"/>
        <v>168</v>
      </c>
    </row>
    <row r="18" spans="1:19" ht="12.75">
      <c r="A18" s="13">
        <v>41722</v>
      </c>
      <c r="B18" s="42">
        <v>479.6</v>
      </c>
      <c r="C18" s="80">
        <v>317</v>
      </c>
      <c r="D18" s="3">
        <v>9.6</v>
      </c>
      <c r="E18" s="3">
        <v>2</v>
      </c>
      <c r="F18" s="3">
        <v>28.1</v>
      </c>
      <c r="G18" s="3">
        <v>-0.4</v>
      </c>
      <c r="H18" s="3">
        <v>0</v>
      </c>
      <c r="I18" s="82">
        <f t="shared" si="0"/>
        <v>13.199999999999998</v>
      </c>
      <c r="J18" s="42">
        <v>849.1</v>
      </c>
      <c r="K18" s="42">
        <v>1500</v>
      </c>
      <c r="L18" s="4">
        <f t="shared" si="1"/>
        <v>0.5660666666666667</v>
      </c>
      <c r="M18" s="2">
        <v>1965.7</v>
      </c>
      <c r="N18" s="47">
        <v>0</v>
      </c>
      <c r="O18" s="53">
        <v>42.6</v>
      </c>
      <c r="P18" s="54">
        <v>37.8</v>
      </c>
      <c r="Q18" s="49">
        <v>0</v>
      </c>
      <c r="R18" s="46">
        <v>0.8</v>
      </c>
      <c r="S18" s="35">
        <f>N18+O18+Q18+P18+R18</f>
        <v>81.2</v>
      </c>
    </row>
    <row r="19" spans="1:19" ht="12.75">
      <c r="A19" s="13">
        <v>41723</v>
      </c>
      <c r="B19" s="42">
        <v>1160.6</v>
      </c>
      <c r="C19" s="80">
        <v>601.4</v>
      </c>
      <c r="D19" s="3">
        <v>0</v>
      </c>
      <c r="E19" s="3">
        <v>0.4</v>
      </c>
      <c r="F19" s="3">
        <v>2.9</v>
      </c>
      <c r="G19" s="3">
        <v>0.2</v>
      </c>
      <c r="H19" s="3">
        <v>0</v>
      </c>
      <c r="I19" s="82">
        <f t="shared" si="0"/>
        <v>1.6000000000000225</v>
      </c>
      <c r="J19" s="42">
        <v>1767.1</v>
      </c>
      <c r="K19" s="42">
        <v>2200</v>
      </c>
      <c r="L19" s="4">
        <f t="shared" si="1"/>
        <v>0.8032272727272727</v>
      </c>
      <c r="M19" s="2">
        <v>1965.7</v>
      </c>
      <c r="N19" s="47">
        <v>0</v>
      </c>
      <c r="O19" s="53">
        <v>0</v>
      </c>
      <c r="P19" s="54">
        <v>46.9</v>
      </c>
      <c r="Q19" s="49">
        <v>0</v>
      </c>
      <c r="R19" s="46">
        <v>34.2</v>
      </c>
      <c r="S19" s="35">
        <f>N19+O19+Q19+P19+R19</f>
        <v>81.1</v>
      </c>
    </row>
    <row r="20" spans="1:19" ht="12.75">
      <c r="A20" s="13">
        <v>41724</v>
      </c>
      <c r="B20" s="42">
        <v>795.2</v>
      </c>
      <c r="C20" s="80">
        <v>666</v>
      </c>
      <c r="D20" s="3">
        <v>11.5</v>
      </c>
      <c r="E20" s="3">
        <v>6.7</v>
      </c>
      <c r="F20" s="3">
        <v>1.5</v>
      </c>
      <c r="G20" s="3">
        <v>0</v>
      </c>
      <c r="H20" s="3">
        <v>0</v>
      </c>
      <c r="I20" s="82">
        <f t="shared" si="0"/>
        <v>2.0000000000000453</v>
      </c>
      <c r="J20" s="42">
        <v>1482.9</v>
      </c>
      <c r="K20" s="42">
        <v>2500</v>
      </c>
      <c r="L20" s="4">
        <f t="shared" si="1"/>
        <v>0.59316</v>
      </c>
      <c r="M20" s="2">
        <v>1965.7</v>
      </c>
      <c r="N20" s="47">
        <v>7.7</v>
      </c>
      <c r="O20" s="53">
        <v>0</v>
      </c>
      <c r="P20" s="54">
        <v>81.8</v>
      </c>
      <c r="Q20" s="49">
        <v>0</v>
      </c>
      <c r="R20" s="46">
        <v>3.9</v>
      </c>
      <c r="S20" s="35">
        <f t="shared" si="2"/>
        <v>93.4</v>
      </c>
    </row>
    <row r="21" spans="1:19" ht="12.75">
      <c r="A21" s="13">
        <v>41725</v>
      </c>
      <c r="B21" s="42">
        <v>1793</v>
      </c>
      <c r="C21" s="80">
        <v>1506</v>
      </c>
      <c r="D21" s="3">
        <v>0</v>
      </c>
      <c r="E21" s="3">
        <v>4.4</v>
      </c>
      <c r="F21" s="3">
        <v>3.6</v>
      </c>
      <c r="G21" s="3">
        <v>13.4</v>
      </c>
      <c r="H21" s="3">
        <v>38.1</v>
      </c>
      <c r="I21" s="82">
        <f t="shared" si="0"/>
        <v>2.199999999999818</v>
      </c>
      <c r="J21" s="42">
        <v>3360.7</v>
      </c>
      <c r="K21" s="42">
        <v>2200</v>
      </c>
      <c r="L21" s="4">
        <f t="shared" si="1"/>
        <v>1.527590909090909</v>
      </c>
      <c r="M21" s="2">
        <v>1965.7</v>
      </c>
      <c r="N21" s="47">
        <v>0</v>
      </c>
      <c r="O21" s="53">
        <v>0</v>
      </c>
      <c r="P21" s="54">
        <f>25.6+36.7</f>
        <v>62.300000000000004</v>
      </c>
      <c r="Q21" s="49">
        <v>41.3</v>
      </c>
      <c r="R21" s="46">
        <v>0</v>
      </c>
      <c r="S21" s="35">
        <f t="shared" si="2"/>
        <v>103.6</v>
      </c>
    </row>
    <row r="22" spans="1:19" ht="12.75">
      <c r="A22" s="13">
        <v>41726</v>
      </c>
      <c r="B22" s="42">
        <v>3273.6</v>
      </c>
      <c r="C22" s="81">
        <v>1394.8</v>
      </c>
      <c r="D22" s="7">
        <v>0</v>
      </c>
      <c r="E22" s="7">
        <v>1.8</v>
      </c>
      <c r="F22" s="7">
        <v>3.5</v>
      </c>
      <c r="G22" s="7">
        <v>0</v>
      </c>
      <c r="H22" s="7">
        <v>0</v>
      </c>
      <c r="I22" s="82">
        <f t="shared" si="0"/>
        <v>8.9000000000005</v>
      </c>
      <c r="J22" s="42">
        <v>4682.6</v>
      </c>
      <c r="K22" s="42">
        <v>2950</v>
      </c>
      <c r="L22" s="4">
        <f t="shared" si="1"/>
        <v>1.5873220338983052</v>
      </c>
      <c r="M22" s="2">
        <v>1965.7</v>
      </c>
      <c r="N22" s="47">
        <v>0</v>
      </c>
      <c r="O22" s="53">
        <v>0</v>
      </c>
      <c r="P22" s="54">
        <v>138.2</v>
      </c>
      <c r="Q22" s="49">
        <v>0</v>
      </c>
      <c r="R22" s="46">
        <v>0.06</v>
      </c>
      <c r="S22" s="35">
        <f t="shared" si="2"/>
        <v>138.26</v>
      </c>
    </row>
    <row r="23" spans="1:19" ht="13.5" thickBot="1">
      <c r="A23" s="13">
        <v>41729</v>
      </c>
      <c r="B23" s="42">
        <v>3435.5</v>
      </c>
      <c r="C23" s="81">
        <v>172.7</v>
      </c>
      <c r="D23" s="7">
        <v>0</v>
      </c>
      <c r="E23" s="7">
        <v>1.2</v>
      </c>
      <c r="F23" s="7">
        <v>3.6</v>
      </c>
      <c r="G23" s="7">
        <v>0</v>
      </c>
      <c r="H23" s="7">
        <v>6.7</v>
      </c>
      <c r="I23" s="82">
        <f t="shared" si="0"/>
        <v>4.600000000000194</v>
      </c>
      <c r="J23" s="42">
        <v>3624.3</v>
      </c>
      <c r="K23" s="42">
        <v>5289.8</v>
      </c>
      <c r="L23" s="4">
        <f t="shared" si="1"/>
        <v>0.6851487768913759</v>
      </c>
      <c r="M23" s="2">
        <v>1965.7</v>
      </c>
      <c r="N23" s="47">
        <v>3.3</v>
      </c>
      <c r="O23" s="53">
        <v>0</v>
      </c>
      <c r="P23" s="54">
        <v>118.7</v>
      </c>
      <c r="Q23" s="49">
        <v>1.3</v>
      </c>
      <c r="R23" s="46">
        <v>0.1</v>
      </c>
      <c r="S23" s="35">
        <f t="shared" si="2"/>
        <v>123.39999999999999</v>
      </c>
    </row>
    <row r="24" spans="1:19" ht="13.5" thickBot="1">
      <c r="A24" s="39" t="s">
        <v>33</v>
      </c>
      <c r="B24" s="43">
        <f aca="true" t="shared" si="3" ref="B24:K24">SUM(B4:B23)</f>
        <v>31300.6</v>
      </c>
      <c r="C24" s="43">
        <f t="shared" si="3"/>
        <v>6332.3</v>
      </c>
      <c r="D24" s="43">
        <f t="shared" si="3"/>
        <v>76.6</v>
      </c>
      <c r="E24" s="14">
        <f t="shared" si="3"/>
        <v>72.26</v>
      </c>
      <c r="F24" s="14">
        <f t="shared" si="3"/>
        <v>586.31</v>
      </c>
      <c r="G24" s="14">
        <f t="shared" si="3"/>
        <v>537.4999999999999</v>
      </c>
      <c r="H24" s="14">
        <f t="shared" si="3"/>
        <v>216.49999999999997</v>
      </c>
      <c r="I24" s="43">
        <f t="shared" si="3"/>
        <v>192.0300000000002</v>
      </c>
      <c r="J24" s="43">
        <f t="shared" si="3"/>
        <v>39314.100000000006</v>
      </c>
      <c r="K24" s="43">
        <f t="shared" si="3"/>
        <v>38789.8</v>
      </c>
      <c r="L24" s="15">
        <f t="shared" si="1"/>
        <v>1.0135164398888368</v>
      </c>
      <c r="M24" s="2"/>
      <c r="N24" s="93">
        <f>SUM(N4:N23)</f>
        <v>100.8</v>
      </c>
      <c r="O24" s="93">
        <f>SUM(O4:O23)</f>
        <v>42.7</v>
      </c>
      <c r="P24" s="93">
        <f>SUM(P4:P23)</f>
        <v>2813.7000000000003</v>
      </c>
      <c r="Q24" s="93">
        <f>SUM(Q4:Q23)</f>
        <v>376.5</v>
      </c>
      <c r="R24" s="93">
        <f>SUM(R4:R23)</f>
        <v>44.06</v>
      </c>
      <c r="S24" s="93">
        <f>N24+O24+Q24+P24+R24</f>
        <v>3377.76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4" t="s">
        <v>41</v>
      </c>
      <c r="O27" s="114"/>
      <c r="P27" s="114"/>
      <c r="Q27" s="114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5" t="s">
        <v>34</v>
      </c>
      <c r="O28" s="115"/>
      <c r="P28" s="115"/>
      <c r="Q28" s="115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2">
        <v>41730</v>
      </c>
      <c r="O29" s="116">
        <f>'[1]березень'!$D$142</f>
        <v>114985.02570999999</v>
      </c>
      <c r="P29" s="116"/>
      <c r="Q29" s="11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3"/>
      <c r="O30" s="116"/>
      <c r="P30" s="116"/>
      <c r="Q30" s="11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'[1]березень'!$I$142</f>
        <v>101159.80375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7" t="s">
        <v>56</v>
      </c>
      <c r="P32" s="118"/>
      <c r="Q32" s="61">
        <f>'[1]березень'!$I$141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9" t="s">
        <v>57</v>
      </c>
      <c r="P33" s="119"/>
      <c r="Q33" s="83">
        <f>'[1]березень'!$I$139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0" t="s">
        <v>60</v>
      </c>
      <c r="P34" s="121"/>
      <c r="Q34" s="61">
        <f>'[1]березень'!$I$140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4" t="s">
        <v>35</v>
      </c>
      <c r="O37" s="114"/>
      <c r="P37" s="114"/>
      <c r="Q37" s="114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98" t="s">
        <v>36</v>
      </c>
      <c r="O38" s="98"/>
      <c r="P38" s="98"/>
      <c r="Q38" s="98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2">
        <v>41730</v>
      </c>
      <c r="O39" s="122">
        <v>0</v>
      </c>
      <c r="P39" s="122"/>
      <c r="Q39" s="122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3"/>
      <c r="O40" s="122"/>
      <c r="P40" s="122"/>
      <c r="Q40" s="122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S47"/>
  <sheetViews>
    <sheetView tabSelected="1" workbookViewId="0" topLeftCell="A1">
      <pane xSplit="1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12" sqref="I1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0" t="s">
        <v>77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  <c r="M1" s="1"/>
      <c r="N1" s="103" t="s">
        <v>80</v>
      </c>
      <c r="O1" s="104"/>
      <c r="P1" s="104"/>
      <c r="Q1" s="104"/>
      <c r="R1" s="104"/>
      <c r="S1" s="105"/>
    </row>
    <row r="2" spans="1:19" ht="16.5" thickBot="1">
      <c r="A2" s="106" t="s">
        <v>84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  <c r="M2" s="1"/>
      <c r="N2" s="109" t="s">
        <v>85</v>
      </c>
      <c r="O2" s="110"/>
      <c r="P2" s="110"/>
      <c r="Q2" s="110"/>
      <c r="R2" s="110"/>
      <c r="S2" s="111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79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41730</v>
      </c>
      <c r="B4" s="42">
        <v>433.9</v>
      </c>
      <c r="C4" s="80">
        <v>27</v>
      </c>
      <c r="D4" s="3">
        <v>0</v>
      </c>
      <c r="E4" s="3">
        <v>1.1</v>
      </c>
      <c r="F4" s="3">
        <v>10.3</v>
      </c>
      <c r="G4" s="3">
        <v>0.2</v>
      </c>
      <c r="H4" s="3">
        <v>4.2</v>
      </c>
      <c r="I4" s="42">
        <f aca="true" t="shared" si="0" ref="I4:I24">J4-B4-C4-D4-E4-F4-G4-H4</f>
        <v>1.0658141036401503E-14</v>
      </c>
      <c r="J4" s="42">
        <v>476.7</v>
      </c>
      <c r="K4" s="42">
        <v>460</v>
      </c>
      <c r="L4" s="4">
        <f aca="true" t="shared" si="1" ref="L4:L25">J4/K4</f>
        <v>1.036304347826087</v>
      </c>
      <c r="M4" s="2">
        <f>AVERAGE(J4:J13)</f>
        <v>1105.697</v>
      </c>
      <c r="N4" s="44">
        <v>0</v>
      </c>
      <c r="O4" s="45">
        <v>140.3</v>
      </c>
      <c r="P4" s="46">
        <v>152.2</v>
      </c>
      <c r="Q4" s="46">
        <v>0</v>
      </c>
      <c r="R4" s="46">
        <v>0</v>
      </c>
      <c r="S4" s="35">
        <f>N4+O4+Q4+P4+R4</f>
        <v>292.5</v>
      </c>
    </row>
    <row r="5" spans="1:19" ht="12.75">
      <c r="A5" s="13">
        <v>41731</v>
      </c>
      <c r="B5" s="42">
        <v>368.1</v>
      </c>
      <c r="C5" s="80">
        <v>116.4</v>
      </c>
      <c r="D5" s="3">
        <v>0</v>
      </c>
      <c r="E5" s="3">
        <v>1.3</v>
      </c>
      <c r="F5" s="3">
        <v>11.2</v>
      </c>
      <c r="G5" s="3">
        <v>0</v>
      </c>
      <c r="H5" s="3">
        <v>1.3</v>
      </c>
      <c r="I5" s="42">
        <f t="shared" si="0"/>
        <v>1.2999999999999943</v>
      </c>
      <c r="J5" s="42">
        <v>499.6</v>
      </c>
      <c r="K5" s="42">
        <v>900</v>
      </c>
      <c r="L5" s="4">
        <f t="shared" si="1"/>
        <v>0.5551111111111111</v>
      </c>
      <c r="M5" s="2">
        <v>1105.7</v>
      </c>
      <c r="N5" s="47">
        <v>0</v>
      </c>
      <c r="O5" s="48">
        <v>0</v>
      </c>
      <c r="P5" s="49">
        <v>133.3</v>
      </c>
      <c r="Q5" s="49">
        <v>0.5</v>
      </c>
      <c r="R5" s="46">
        <v>4.8</v>
      </c>
      <c r="S5" s="35">
        <f aca="true" t="shared" si="2" ref="S5:S24">N5+O5+Q5+P5+R5</f>
        <v>138.60000000000002</v>
      </c>
    </row>
    <row r="6" spans="1:19" ht="12.75">
      <c r="A6" s="13">
        <v>41732</v>
      </c>
      <c r="B6" s="42">
        <v>283.6</v>
      </c>
      <c r="C6" s="80">
        <v>71.7</v>
      </c>
      <c r="D6" s="3">
        <v>0</v>
      </c>
      <c r="E6" s="3">
        <v>0.6</v>
      </c>
      <c r="F6" s="3">
        <v>12.7</v>
      </c>
      <c r="G6" s="3">
        <v>658.95</v>
      </c>
      <c r="H6" s="3">
        <v>4.5</v>
      </c>
      <c r="I6" s="42">
        <f t="shared" si="0"/>
        <v>2.2499999999997726</v>
      </c>
      <c r="J6" s="42">
        <v>1034.3</v>
      </c>
      <c r="K6" s="42">
        <v>1900</v>
      </c>
      <c r="L6" s="4">
        <f t="shared" si="1"/>
        <v>0.5443684210526315</v>
      </c>
      <c r="M6" s="2">
        <v>1105.7</v>
      </c>
      <c r="N6" s="50">
        <v>0</v>
      </c>
      <c r="O6" s="51">
        <v>0</v>
      </c>
      <c r="P6" s="52">
        <v>226.9</v>
      </c>
      <c r="Q6" s="52">
        <v>0</v>
      </c>
      <c r="R6" s="86">
        <v>0.5</v>
      </c>
      <c r="S6" s="35">
        <f t="shared" si="2"/>
        <v>227.4</v>
      </c>
    </row>
    <row r="7" spans="1:19" ht="12.75">
      <c r="A7" s="13">
        <v>41733</v>
      </c>
      <c r="B7" s="42">
        <v>1683.5</v>
      </c>
      <c r="C7" s="80">
        <v>137.1</v>
      </c>
      <c r="D7" s="3">
        <v>0</v>
      </c>
      <c r="E7" s="3">
        <v>1.7</v>
      </c>
      <c r="F7" s="3">
        <v>21</v>
      </c>
      <c r="G7" s="3">
        <v>0</v>
      </c>
      <c r="H7" s="3">
        <v>27.3</v>
      </c>
      <c r="I7" s="42">
        <f t="shared" si="0"/>
        <v>3.6000000000000476</v>
      </c>
      <c r="J7" s="42">
        <v>1874.2</v>
      </c>
      <c r="K7" s="42">
        <v>2200</v>
      </c>
      <c r="L7" s="4">
        <f t="shared" si="1"/>
        <v>0.851909090909091</v>
      </c>
      <c r="M7" s="2">
        <v>1105.7</v>
      </c>
      <c r="N7" s="47">
        <v>14</v>
      </c>
      <c r="O7" s="48">
        <v>0</v>
      </c>
      <c r="P7" s="49">
        <v>220.1</v>
      </c>
      <c r="Q7" s="49">
        <v>4.9</v>
      </c>
      <c r="R7" s="46">
        <v>0</v>
      </c>
      <c r="S7" s="35">
        <f t="shared" si="2"/>
        <v>239</v>
      </c>
    </row>
    <row r="8" spans="1:19" ht="12.75">
      <c r="A8" s="13">
        <v>41736</v>
      </c>
      <c r="B8" s="42">
        <v>3179.3</v>
      </c>
      <c r="C8" s="80">
        <v>93.8</v>
      </c>
      <c r="D8" s="3">
        <v>2</v>
      </c>
      <c r="E8" s="3">
        <v>4.2</v>
      </c>
      <c r="F8" s="3">
        <v>38.8</v>
      </c>
      <c r="G8" s="3">
        <v>0</v>
      </c>
      <c r="H8" s="3">
        <v>10.2</v>
      </c>
      <c r="I8" s="42">
        <f t="shared" si="0"/>
        <v>5.799999999999731</v>
      </c>
      <c r="J8" s="42">
        <v>3334.1</v>
      </c>
      <c r="K8" s="42">
        <v>3500</v>
      </c>
      <c r="L8" s="4">
        <f t="shared" si="1"/>
        <v>0.9526</v>
      </c>
      <c r="M8" s="2">
        <v>1105.7</v>
      </c>
      <c r="N8" s="47">
        <v>19.6</v>
      </c>
      <c r="O8" s="48">
        <v>0</v>
      </c>
      <c r="P8" s="49">
        <v>310.7</v>
      </c>
      <c r="Q8" s="49">
        <v>0</v>
      </c>
      <c r="R8" s="46">
        <v>0</v>
      </c>
      <c r="S8" s="35">
        <f t="shared" si="2"/>
        <v>330.3</v>
      </c>
    </row>
    <row r="9" spans="1:19" ht="12.75">
      <c r="A9" s="13">
        <v>41737</v>
      </c>
      <c r="B9" s="42">
        <v>417.6</v>
      </c>
      <c r="C9" s="80">
        <v>51.4</v>
      </c>
      <c r="D9" s="3">
        <v>0</v>
      </c>
      <c r="E9" s="3">
        <v>2.2</v>
      </c>
      <c r="F9" s="3">
        <v>24.2</v>
      </c>
      <c r="G9" s="3">
        <v>0</v>
      </c>
      <c r="H9" s="3">
        <v>26.5</v>
      </c>
      <c r="I9" s="42">
        <f t="shared" si="0"/>
        <v>9.59999999999998</v>
      </c>
      <c r="J9" s="42">
        <v>531.5</v>
      </c>
      <c r="K9" s="42">
        <v>1200</v>
      </c>
      <c r="L9" s="4">
        <f t="shared" si="1"/>
        <v>0.4429166666666667</v>
      </c>
      <c r="M9" s="2">
        <v>1105.7</v>
      </c>
      <c r="N9" s="47">
        <v>0</v>
      </c>
      <c r="O9" s="48">
        <v>0</v>
      </c>
      <c r="P9" s="49">
        <v>314.7</v>
      </c>
      <c r="Q9" s="49">
        <v>0</v>
      </c>
      <c r="R9" s="46">
        <v>0</v>
      </c>
      <c r="S9" s="35">
        <f t="shared" si="2"/>
        <v>314.7</v>
      </c>
    </row>
    <row r="10" spans="1:19" ht="12.75">
      <c r="A10" s="13">
        <v>41738</v>
      </c>
      <c r="B10" s="42">
        <v>602.3</v>
      </c>
      <c r="C10" s="80">
        <v>73.9</v>
      </c>
      <c r="D10" s="3">
        <v>0.2</v>
      </c>
      <c r="E10" s="3">
        <v>12</v>
      </c>
      <c r="F10" s="3">
        <v>43.2</v>
      </c>
      <c r="G10" s="3">
        <v>0</v>
      </c>
      <c r="H10" s="3">
        <v>56.5</v>
      </c>
      <c r="I10" s="82">
        <f t="shared" si="0"/>
        <v>5.300000000000011</v>
      </c>
      <c r="J10" s="42">
        <v>793.4</v>
      </c>
      <c r="K10" s="56">
        <v>1100</v>
      </c>
      <c r="L10" s="4">
        <f t="shared" si="1"/>
        <v>0.7212727272727273</v>
      </c>
      <c r="M10" s="2">
        <v>1105.7</v>
      </c>
      <c r="N10" s="47">
        <v>0</v>
      </c>
      <c r="O10" s="48">
        <v>0</v>
      </c>
      <c r="P10" s="49">
        <v>226.1</v>
      </c>
      <c r="Q10" s="49">
        <v>14</v>
      </c>
      <c r="R10" s="46">
        <v>0</v>
      </c>
      <c r="S10" s="35">
        <f t="shared" si="2"/>
        <v>240.1</v>
      </c>
    </row>
    <row r="11" spans="1:19" ht="12.75">
      <c r="A11" s="13">
        <v>41739</v>
      </c>
      <c r="B11" s="42">
        <v>823.4</v>
      </c>
      <c r="C11" s="80">
        <v>91.3</v>
      </c>
      <c r="D11" s="3">
        <v>0</v>
      </c>
      <c r="E11" s="3">
        <v>1.1</v>
      </c>
      <c r="F11" s="3">
        <v>71.8</v>
      </c>
      <c r="G11" s="3">
        <v>0</v>
      </c>
      <c r="H11" s="3">
        <v>68.4</v>
      </c>
      <c r="I11" s="82">
        <f t="shared" si="0"/>
        <v>11.430000000000078</v>
      </c>
      <c r="J11" s="42">
        <v>1067.43</v>
      </c>
      <c r="K11" s="42">
        <v>1200</v>
      </c>
      <c r="L11" s="4">
        <f t="shared" si="1"/>
        <v>0.889525</v>
      </c>
      <c r="M11" s="2">
        <v>1105.7</v>
      </c>
      <c r="N11" s="47">
        <v>0</v>
      </c>
      <c r="O11" s="48">
        <v>0</v>
      </c>
      <c r="P11" s="49">
        <v>226.2</v>
      </c>
      <c r="Q11" s="49">
        <v>0</v>
      </c>
      <c r="R11" s="46">
        <v>0</v>
      </c>
      <c r="S11" s="35">
        <f t="shared" si="2"/>
        <v>226.2</v>
      </c>
    </row>
    <row r="12" spans="1:19" ht="12.75">
      <c r="A12" s="13">
        <v>41740</v>
      </c>
      <c r="B12" s="42">
        <v>416.9</v>
      </c>
      <c r="C12" s="80">
        <v>39.8</v>
      </c>
      <c r="D12" s="3">
        <v>0</v>
      </c>
      <c r="E12" s="3">
        <v>0.9</v>
      </c>
      <c r="F12" s="3">
        <v>101.4</v>
      </c>
      <c r="G12" s="3">
        <v>0</v>
      </c>
      <c r="H12" s="3">
        <v>6.2</v>
      </c>
      <c r="I12" s="82">
        <f t="shared" si="0"/>
        <v>6.040000000000023</v>
      </c>
      <c r="J12" s="42">
        <v>571.24</v>
      </c>
      <c r="K12" s="42">
        <v>1850</v>
      </c>
      <c r="L12" s="4">
        <f t="shared" si="1"/>
        <v>0.3087783783783784</v>
      </c>
      <c r="M12" s="2">
        <v>1105.7</v>
      </c>
      <c r="N12" s="47">
        <v>18.5</v>
      </c>
      <c r="O12" s="48">
        <v>0</v>
      </c>
      <c r="P12" s="49">
        <v>318.2</v>
      </c>
      <c r="Q12" s="49">
        <v>0</v>
      </c>
      <c r="R12" s="46">
        <v>0.2</v>
      </c>
      <c r="S12" s="35">
        <f t="shared" si="2"/>
        <v>336.9</v>
      </c>
    </row>
    <row r="13" spans="1:19" ht="12.75">
      <c r="A13" s="13">
        <v>41743</v>
      </c>
      <c r="B13" s="42">
        <v>532.5</v>
      </c>
      <c r="C13" s="80">
        <v>166.6</v>
      </c>
      <c r="D13" s="3">
        <v>0</v>
      </c>
      <c r="E13" s="3">
        <v>0.8</v>
      </c>
      <c r="F13" s="3">
        <v>106.9</v>
      </c>
      <c r="G13" s="3">
        <v>0</v>
      </c>
      <c r="H13" s="3">
        <v>2.8</v>
      </c>
      <c r="I13" s="82">
        <f t="shared" si="0"/>
        <v>64.89999999999999</v>
      </c>
      <c r="J13" s="42">
        <v>874.5</v>
      </c>
      <c r="K13" s="42">
        <v>2000</v>
      </c>
      <c r="L13" s="4">
        <f t="shared" si="1"/>
        <v>0.43725</v>
      </c>
      <c r="M13" s="2">
        <v>1105.7</v>
      </c>
      <c r="N13" s="47">
        <v>0</v>
      </c>
      <c r="O13" s="48">
        <v>14.3</v>
      </c>
      <c r="P13" s="49">
        <v>529.7</v>
      </c>
      <c r="Q13" s="49">
        <v>0</v>
      </c>
      <c r="R13" s="46">
        <v>0</v>
      </c>
      <c r="S13" s="35">
        <f t="shared" si="2"/>
        <v>544</v>
      </c>
    </row>
    <row r="14" spans="1:19" ht="12.75">
      <c r="A14" s="13">
        <v>41744</v>
      </c>
      <c r="B14" s="42"/>
      <c r="C14" s="80"/>
      <c r="D14" s="3"/>
      <c r="E14" s="3"/>
      <c r="F14" s="3"/>
      <c r="G14" s="3"/>
      <c r="H14" s="3"/>
      <c r="I14" s="82">
        <f t="shared" si="0"/>
        <v>0</v>
      </c>
      <c r="J14" s="42"/>
      <c r="K14" s="42">
        <v>2600</v>
      </c>
      <c r="L14" s="4">
        <f t="shared" si="1"/>
        <v>0</v>
      </c>
      <c r="M14" s="2">
        <v>1105.7</v>
      </c>
      <c r="N14" s="47"/>
      <c r="O14" s="53"/>
      <c r="P14" s="54"/>
      <c r="Q14" s="49"/>
      <c r="R14" s="46"/>
      <c r="S14" s="35">
        <f t="shared" si="2"/>
        <v>0</v>
      </c>
    </row>
    <row r="15" spans="1:19" ht="12.75">
      <c r="A15" s="13">
        <v>41745</v>
      </c>
      <c r="B15" s="42"/>
      <c r="C15" s="80"/>
      <c r="D15" s="3"/>
      <c r="E15" s="3"/>
      <c r="F15" s="3"/>
      <c r="G15" s="3"/>
      <c r="H15" s="3"/>
      <c r="I15" s="82">
        <f>J15-B15-C15-D15-E15-F15-G15-H15</f>
        <v>0</v>
      </c>
      <c r="J15" s="42"/>
      <c r="K15" s="42">
        <v>1850</v>
      </c>
      <c r="L15" s="4">
        <f t="shared" si="1"/>
        <v>0</v>
      </c>
      <c r="M15" s="2">
        <v>1105.7</v>
      </c>
      <c r="N15" s="47"/>
      <c r="O15" s="53"/>
      <c r="P15" s="54"/>
      <c r="Q15" s="49"/>
      <c r="R15" s="46"/>
      <c r="S15" s="35">
        <f t="shared" si="2"/>
        <v>0</v>
      </c>
    </row>
    <row r="16" spans="1:19" ht="12.75">
      <c r="A16" s="13">
        <v>41746</v>
      </c>
      <c r="B16" s="48"/>
      <c r="C16" s="69"/>
      <c r="D16" s="79"/>
      <c r="E16" s="79"/>
      <c r="F16" s="79"/>
      <c r="G16" s="79"/>
      <c r="H16" s="79"/>
      <c r="I16" s="69">
        <f>J16-B16-C16-D16-E16-F16-G16-H16</f>
        <v>0</v>
      </c>
      <c r="J16" s="48"/>
      <c r="K16" s="56">
        <v>1700</v>
      </c>
      <c r="L16" s="4">
        <f>J15/K16</f>
        <v>0</v>
      </c>
      <c r="M16" s="2">
        <v>1105.7</v>
      </c>
      <c r="N16" s="47"/>
      <c r="O16" s="53"/>
      <c r="P16" s="54"/>
      <c r="Q16" s="49"/>
      <c r="R16" s="46"/>
      <c r="S16" s="35">
        <f t="shared" si="2"/>
        <v>0</v>
      </c>
    </row>
    <row r="17" spans="1:19" ht="12.75">
      <c r="A17" s="13">
        <v>41747</v>
      </c>
      <c r="B17" s="42"/>
      <c r="C17" s="80"/>
      <c r="D17" s="3"/>
      <c r="E17" s="3"/>
      <c r="F17" s="3"/>
      <c r="G17" s="3"/>
      <c r="H17" s="3"/>
      <c r="I17" s="82">
        <f t="shared" si="0"/>
        <v>0</v>
      </c>
      <c r="J17" s="42"/>
      <c r="K17" s="56">
        <v>1800</v>
      </c>
      <c r="L17" s="4">
        <f t="shared" si="1"/>
        <v>0</v>
      </c>
      <c r="M17" s="2">
        <v>1105.7</v>
      </c>
      <c r="N17" s="47"/>
      <c r="O17" s="53"/>
      <c r="P17" s="54"/>
      <c r="Q17" s="49"/>
      <c r="R17" s="46"/>
      <c r="S17" s="35">
        <f t="shared" si="2"/>
        <v>0</v>
      </c>
    </row>
    <row r="18" spans="1:19" ht="12.75">
      <c r="A18" s="13">
        <v>41751</v>
      </c>
      <c r="B18" s="42"/>
      <c r="C18" s="80"/>
      <c r="D18" s="3"/>
      <c r="E18" s="3"/>
      <c r="F18" s="3"/>
      <c r="G18" s="3"/>
      <c r="H18" s="3"/>
      <c r="I18" s="82">
        <f t="shared" si="0"/>
        <v>0</v>
      </c>
      <c r="J18" s="42"/>
      <c r="K18" s="42">
        <v>2800</v>
      </c>
      <c r="L18" s="4">
        <f t="shared" si="1"/>
        <v>0</v>
      </c>
      <c r="M18" s="2">
        <v>1105.7</v>
      </c>
      <c r="N18" s="47"/>
      <c r="O18" s="53"/>
      <c r="P18" s="54"/>
      <c r="Q18" s="49"/>
      <c r="R18" s="46"/>
      <c r="S18" s="35">
        <f>N18+O18+Q18+P18+R18</f>
        <v>0</v>
      </c>
    </row>
    <row r="19" spans="1:19" ht="12.75">
      <c r="A19" s="13">
        <v>41752</v>
      </c>
      <c r="B19" s="42"/>
      <c r="C19" s="80"/>
      <c r="D19" s="3"/>
      <c r="E19" s="3"/>
      <c r="F19" s="3"/>
      <c r="G19" s="3"/>
      <c r="H19" s="3"/>
      <c r="I19" s="82">
        <f t="shared" si="0"/>
        <v>0</v>
      </c>
      <c r="J19" s="42"/>
      <c r="K19" s="42">
        <v>1240</v>
      </c>
      <c r="L19" s="4">
        <f t="shared" si="1"/>
        <v>0</v>
      </c>
      <c r="M19" s="2">
        <v>1105.7</v>
      </c>
      <c r="N19" s="47"/>
      <c r="O19" s="53"/>
      <c r="P19" s="54"/>
      <c r="Q19" s="49"/>
      <c r="R19" s="46"/>
      <c r="S19" s="35">
        <f>N19+O19+Q19+P19+R19</f>
        <v>0</v>
      </c>
    </row>
    <row r="20" spans="1:19" ht="12.75">
      <c r="A20" s="13">
        <v>41753</v>
      </c>
      <c r="B20" s="42"/>
      <c r="C20" s="80"/>
      <c r="D20" s="3"/>
      <c r="E20" s="3"/>
      <c r="F20" s="3"/>
      <c r="G20" s="3"/>
      <c r="H20" s="3"/>
      <c r="I20" s="82">
        <f t="shared" si="0"/>
        <v>0</v>
      </c>
      <c r="J20" s="42"/>
      <c r="K20" s="42">
        <v>1150</v>
      </c>
      <c r="L20" s="4">
        <f t="shared" si="1"/>
        <v>0</v>
      </c>
      <c r="M20" s="2">
        <v>1105.7</v>
      </c>
      <c r="N20" s="47"/>
      <c r="O20" s="53"/>
      <c r="P20" s="54"/>
      <c r="Q20" s="49"/>
      <c r="R20" s="46"/>
      <c r="S20" s="35">
        <f t="shared" si="2"/>
        <v>0</v>
      </c>
    </row>
    <row r="21" spans="1:19" ht="12.75">
      <c r="A21" s="13">
        <v>41754</v>
      </c>
      <c r="B21" s="42"/>
      <c r="C21" s="80"/>
      <c r="D21" s="3"/>
      <c r="E21" s="3"/>
      <c r="F21" s="3"/>
      <c r="G21" s="3"/>
      <c r="H21" s="3"/>
      <c r="I21" s="82">
        <f t="shared" si="0"/>
        <v>0</v>
      </c>
      <c r="J21" s="42"/>
      <c r="K21" s="42">
        <v>1500</v>
      </c>
      <c r="L21" s="4">
        <f t="shared" si="1"/>
        <v>0</v>
      </c>
      <c r="M21" s="2">
        <v>1105.7</v>
      </c>
      <c r="N21" s="47"/>
      <c r="O21" s="53"/>
      <c r="P21" s="54"/>
      <c r="Q21" s="49"/>
      <c r="R21" s="46"/>
      <c r="S21" s="35">
        <f t="shared" si="2"/>
        <v>0</v>
      </c>
    </row>
    <row r="22" spans="1:19" ht="12.75">
      <c r="A22" s="13">
        <v>41757</v>
      </c>
      <c r="B22" s="42"/>
      <c r="C22" s="81"/>
      <c r="D22" s="7"/>
      <c r="E22" s="7"/>
      <c r="F22" s="7"/>
      <c r="G22" s="7"/>
      <c r="H22" s="7"/>
      <c r="I22" s="82">
        <f t="shared" si="0"/>
        <v>0</v>
      </c>
      <c r="J22" s="42"/>
      <c r="K22" s="42">
        <v>1500</v>
      </c>
      <c r="L22" s="4">
        <f t="shared" si="1"/>
        <v>0</v>
      </c>
      <c r="M22" s="2">
        <v>1105.7</v>
      </c>
      <c r="N22" s="47"/>
      <c r="O22" s="53"/>
      <c r="P22" s="54"/>
      <c r="Q22" s="49"/>
      <c r="R22" s="46"/>
      <c r="S22" s="35">
        <f t="shared" si="2"/>
        <v>0</v>
      </c>
    </row>
    <row r="23" spans="1:19" ht="12.75">
      <c r="A23" s="13">
        <v>41758</v>
      </c>
      <c r="B23" s="42"/>
      <c r="C23" s="81"/>
      <c r="D23" s="7"/>
      <c r="E23" s="7"/>
      <c r="F23" s="7"/>
      <c r="G23" s="7"/>
      <c r="H23" s="7"/>
      <c r="I23" s="82">
        <f t="shared" si="0"/>
        <v>0</v>
      </c>
      <c r="J23" s="42"/>
      <c r="K23" s="42">
        <v>3300</v>
      </c>
      <c r="L23" s="4">
        <f t="shared" si="1"/>
        <v>0</v>
      </c>
      <c r="M23" s="2">
        <v>1105.7</v>
      </c>
      <c r="N23" s="47"/>
      <c r="O23" s="53"/>
      <c r="P23" s="54"/>
      <c r="Q23" s="49"/>
      <c r="R23" s="46"/>
      <c r="S23" s="35"/>
    </row>
    <row r="24" spans="1:19" ht="13.5" thickBot="1">
      <c r="A24" s="13">
        <v>41759</v>
      </c>
      <c r="B24" s="42"/>
      <c r="C24" s="81"/>
      <c r="D24" s="7"/>
      <c r="E24" s="7"/>
      <c r="F24" s="7"/>
      <c r="G24" s="7"/>
      <c r="H24" s="7"/>
      <c r="I24" s="82">
        <f t="shared" si="0"/>
        <v>0</v>
      </c>
      <c r="J24" s="42"/>
      <c r="K24" s="42">
        <v>4186.6</v>
      </c>
      <c r="L24" s="4">
        <f t="shared" si="1"/>
        <v>0</v>
      </c>
      <c r="M24" s="2">
        <v>1105.7</v>
      </c>
      <c r="N24" s="47"/>
      <c r="O24" s="53"/>
      <c r="P24" s="54"/>
      <c r="Q24" s="49"/>
      <c r="R24" s="46"/>
      <c r="S24" s="35">
        <f t="shared" si="2"/>
        <v>0</v>
      </c>
    </row>
    <row r="25" spans="1:19" ht="13.5" thickBot="1">
      <c r="A25" s="39" t="s">
        <v>33</v>
      </c>
      <c r="B25" s="43">
        <f aca="true" t="shared" si="3" ref="B25:K25">SUM(B4:B24)</f>
        <v>8741.1</v>
      </c>
      <c r="C25" s="43">
        <f t="shared" si="3"/>
        <v>869</v>
      </c>
      <c r="D25" s="43">
        <f t="shared" si="3"/>
        <v>2.2</v>
      </c>
      <c r="E25" s="14">
        <f t="shared" si="3"/>
        <v>25.900000000000002</v>
      </c>
      <c r="F25" s="14">
        <f t="shared" si="3"/>
        <v>441.5</v>
      </c>
      <c r="G25" s="14">
        <f t="shared" si="3"/>
        <v>659.1500000000001</v>
      </c>
      <c r="H25" s="14">
        <f t="shared" si="3"/>
        <v>207.9</v>
      </c>
      <c r="I25" s="43">
        <f t="shared" si="3"/>
        <v>110.21999999999963</v>
      </c>
      <c r="J25" s="43">
        <f t="shared" si="3"/>
        <v>11056.97</v>
      </c>
      <c r="K25" s="43">
        <f t="shared" si="3"/>
        <v>39936.6</v>
      </c>
      <c r="L25" s="15">
        <f t="shared" si="1"/>
        <v>0.27686307797859605</v>
      </c>
      <c r="M25" s="2"/>
      <c r="N25" s="93">
        <f>SUM(N4:N24)</f>
        <v>52.1</v>
      </c>
      <c r="O25" s="93">
        <f>SUM(O4:O24)</f>
        <v>154.60000000000002</v>
      </c>
      <c r="P25" s="93">
        <f>SUM(P4:P24)</f>
        <v>2658.1000000000004</v>
      </c>
      <c r="Q25" s="93">
        <f>SUM(Q4:Q24)</f>
        <v>19.4</v>
      </c>
      <c r="R25" s="93">
        <f>SUM(R4:R24)</f>
        <v>5.5</v>
      </c>
      <c r="S25" s="93">
        <f>N25+O25+Q25+P25+R25</f>
        <v>2889.7000000000003</v>
      </c>
    </row>
    <row r="26" spans="1:13" ht="12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3" ht="17.25" customHeight="1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4" t="s">
        <v>41</v>
      </c>
      <c r="O28" s="114"/>
      <c r="P28" s="114"/>
      <c r="Q28" s="114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5" t="s">
        <v>34</v>
      </c>
      <c r="O29" s="115"/>
      <c r="P29" s="115"/>
      <c r="Q29" s="115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2">
        <v>41744</v>
      </c>
      <c r="O30" s="116">
        <f>'[1]квітень'!$D$142</f>
        <v>118000.64116</v>
      </c>
      <c r="P30" s="116"/>
      <c r="Q30" s="116"/>
      <c r="R30" s="94"/>
      <c r="S30" s="94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13"/>
      <c r="O31" s="116"/>
      <c r="P31" s="116"/>
      <c r="Q31" s="116"/>
      <c r="R31" s="94"/>
      <c r="S31" s="94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59" t="s">
        <v>42</v>
      </c>
      <c r="P32" s="60" t="s">
        <v>55</v>
      </c>
      <c r="Q32" s="83">
        <f>'[1]квітень'!$I$142</f>
        <v>104175.41919999999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7" t="s">
        <v>56</v>
      </c>
      <c r="P33" s="118"/>
      <c r="Q33" s="61">
        <f>'[1]квітень'!$I$141</f>
        <v>0</v>
      </c>
      <c r="R33" s="92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19" t="s">
        <v>57</v>
      </c>
      <c r="P34" s="119"/>
      <c r="Q34" s="83">
        <f>'[1]квітень'!$I$139</f>
        <v>13825.22196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20" t="s">
        <v>60</v>
      </c>
      <c r="P35" s="121"/>
      <c r="Q35" s="61">
        <v>0</v>
      </c>
      <c r="R35" s="92"/>
      <c r="S35" s="9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4" t="s">
        <v>35</v>
      </c>
      <c r="O38" s="114"/>
      <c r="P38" s="114"/>
      <c r="Q38" s="114"/>
      <c r="R38" s="88"/>
      <c r="S38" s="88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98" t="s">
        <v>36</v>
      </c>
      <c r="O39" s="98"/>
      <c r="P39" s="98"/>
      <c r="Q39" s="98"/>
      <c r="R39" s="89"/>
      <c r="S39" s="89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2" t="s">
        <v>86</v>
      </c>
      <c r="O40" s="122">
        <v>0</v>
      </c>
      <c r="P40" s="122"/>
      <c r="Q40" s="122"/>
      <c r="R40" s="87"/>
      <c r="S40" s="87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13"/>
      <c r="O41" s="122"/>
      <c r="P41" s="122"/>
      <c r="Q41" s="122"/>
      <c r="R41" s="87"/>
      <c r="S41" s="87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</sheetData>
  <mergeCells count="15">
    <mergeCell ref="A1:L1"/>
    <mergeCell ref="N1:S1"/>
    <mergeCell ref="A2:L2"/>
    <mergeCell ref="N2:S2"/>
    <mergeCell ref="N28:Q28"/>
    <mergeCell ref="N29:Q29"/>
    <mergeCell ref="N30:N31"/>
    <mergeCell ref="O30:Q31"/>
    <mergeCell ref="N39:Q39"/>
    <mergeCell ref="N40:N41"/>
    <mergeCell ref="O40:Q41"/>
    <mergeCell ref="O33:P33"/>
    <mergeCell ref="O34:P34"/>
    <mergeCell ref="O35:P35"/>
    <mergeCell ref="N38:Q38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4">
      <selection activeCell="C54" sqref="C54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30" t="s">
        <v>82</v>
      </c>
      <c r="C27" s="130"/>
      <c r="D27" s="130"/>
      <c r="E27" s="130"/>
      <c r="F27" s="130"/>
      <c r="G27" s="130"/>
      <c r="H27" s="130"/>
      <c r="I27" s="130"/>
      <c r="J27" s="130"/>
      <c r="K27" s="130"/>
      <c r="L27" s="131"/>
      <c r="M27" s="131"/>
      <c r="N27" s="131"/>
    </row>
    <row r="28" spans="1:16" ht="78.75" customHeight="1">
      <c r="A28" s="126" t="s">
        <v>40</v>
      </c>
      <c r="B28" s="132" t="s">
        <v>51</v>
      </c>
      <c r="C28" s="133"/>
      <c r="D28" s="99" t="s">
        <v>28</v>
      </c>
      <c r="E28" s="99"/>
      <c r="F28" s="128" t="s">
        <v>29</v>
      </c>
      <c r="G28" s="129"/>
      <c r="H28" s="123" t="s">
        <v>39</v>
      </c>
      <c r="I28" s="128"/>
      <c r="J28" s="123" t="s">
        <v>50</v>
      </c>
      <c r="K28" s="124"/>
      <c r="L28" s="138" t="s">
        <v>45</v>
      </c>
      <c r="M28" s="139"/>
      <c r="N28" s="140"/>
      <c r="O28" s="134" t="s">
        <v>83</v>
      </c>
      <c r="P28" s="135"/>
    </row>
    <row r="29" spans="1:16" ht="45">
      <c r="A29" s="127"/>
      <c r="B29" s="72" t="s">
        <v>78</v>
      </c>
      <c r="C29" s="28" t="s">
        <v>26</v>
      </c>
      <c r="D29" s="72" t="str">
        <f>B29</f>
        <v>план на січень-квітень  2014р.</v>
      </c>
      <c r="E29" s="28" t="str">
        <f>C29</f>
        <v>факт</v>
      </c>
      <c r="F29" s="71" t="str">
        <f>B29</f>
        <v>план на січень-квітень  2014р.</v>
      </c>
      <c r="G29" s="95" t="str">
        <f>C29</f>
        <v>факт</v>
      </c>
      <c r="H29" s="72" t="str">
        <f>B29</f>
        <v>план на січень-квітень  2014р.</v>
      </c>
      <c r="I29" s="28" t="str">
        <f>C29</f>
        <v>факт</v>
      </c>
      <c r="J29" s="71" t="str">
        <f>B29</f>
        <v>план на січень-квітень  2014р.</v>
      </c>
      <c r="K29" s="95" t="str">
        <f>C29</f>
        <v>факт</v>
      </c>
      <c r="L29" s="67" t="str">
        <f>D29</f>
        <v>план на січень-квітень  2014р.</v>
      </c>
      <c r="M29" s="28" t="s">
        <v>26</v>
      </c>
      <c r="N29" s="68" t="s">
        <v>27</v>
      </c>
      <c r="O29" s="124"/>
      <c r="P29" s="128"/>
    </row>
    <row r="30" spans="1:16" ht="23.25" customHeight="1" thickBot="1">
      <c r="A30" s="66">
        <f>березень!O39</f>
        <v>0</v>
      </c>
      <c r="B30" s="73">
        <f>'[1]квітень'!$E$118</f>
        <v>0</v>
      </c>
      <c r="C30" s="73">
        <f>'[1]квітень'!$F$118</f>
        <v>107.02</v>
      </c>
      <c r="D30" s="74">
        <f>'[1]квітень'!$E$121</f>
        <v>0</v>
      </c>
      <c r="E30" s="74">
        <f>'[1]квітень'!$F$121</f>
        <v>1196.05</v>
      </c>
      <c r="F30" s="75">
        <f>'[1]квітень'!$E$120</f>
        <v>0</v>
      </c>
      <c r="G30" s="76">
        <f>'[1]квітень'!$F$120</f>
        <v>799.1</v>
      </c>
      <c r="H30" s="76">
        <f>'[1]квітень'!$E$119</f>
        <v>23812.6</v>
      </c>
      <c r="I30" s="76">
        <f>'[1]квітень'!$F$119</f>
        <v>22353.2</v>
      </c>
      <c r="J30" s="76">
        <f>'[1]квітень'!$E$122</f>
        <v>0</v>
      </c>
      <c r="K30" s="96">
        <f>'[1]квітень'!$F$122</f>
        <v>483.27</v>
      </c>
      <c r="L30" s="97">
        <f>H30+F30+D30+J30+B30</f>
        <v>23812.6</v>
      </c>
      <c r="M30" s="77">
        <f>I30+G30+E30+K30+C30</f>
        <v>24938.64</v>
      </c>
      <c r="N30" s="78">
        <f>M30-L30</f>
        <v>1126.0400000000009</v>
      </c>
      <c r="O30" s="136">
        <f>квітень!O30</f>
        <v>118000.64116</v>
      </c>
      <c r="P30" s="137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99" t="s">
        <v>47</v>
      </c>
      <c r="P31" s="99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f>квітень!Q32</f>
        <v>104175.41919999999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f>квітень!Q33</f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f>квітень!Q35</f>
        <v>0</v>
      </c>
    </row>
    <row r="35" spans="15:16" ht="12.75">
      <c r="O35" s="26" t="s">
        <v>48</v>
      </c>
      <c r="P35" s="84">
        <f>квітень!Q34</f>
        <v>13825.22196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f>'[1]квітень'!$E$10</f>
        <v>128503.1</v>
      </c>
      <c r="C47" s="40">
        <f>'[1]квітень'!$F$10</f>
        <v>94850.7</v>
      </c>
      <c r="F47" s="1" t="s">
        <v>25</v>
      </c>
      <c r="G47" s="8"/>
      <c r="H47" s="125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f>'[1]квітень'!$E$33</f>
        <v>25270.59</v>
      </c>
      <c r="C48" s="18">
        <f>'[1]квітень'!$F$33</f>
        <v>19958.3</v>
      </c>
      <c r="G48" s="8"/>
      <c r="H48" s="125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f>'[1]квітень'!$E$19</f>
        <v>1239.6</v>
      </c>
      <c r="C49" s="17">
        <f>'[1]квітень'!$F$19</f>
        <v>817.87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f>'[1]квітень'!$E$96</f>
        <v>294.5</v>
      </c>
      <c r="C50" s="6">
        <f>'[1]квітень'!$F$96</f>
        <v>224.8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f>'[1]квітень'!$E$56</f>
        <v>2238.1</v>
      </c>
      <c r="C51" s="17">
        <f>'[1]квітень'!$F$56</f>
        <v>2095.2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f>'[1]квітень'!$E$95</f>
        <v>2191.5</v>
      </c>
      <c r="C52" s="17">
        <f>'[1]квітень'!$F$95</f>
        <v>2386.61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900</v>
      </c>
      <c r="C53" s="17">
        <v>915.7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f>B55-B47-B48-B49-B50-B51-B52-B53</f>
        <v>540.3000000000252</v>
      </c>
      <c r="C54" s="17">
        <f>C55-C47-C48-C49-C50-C51-C52-C53</f>
        <v>542.2899999999902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f>'[1]квітень'!$E$106</f>
        <v>161177.69000000003</v>
      </c>
      <c r="C55" s="12">
        <f>'[1]квітень'!$F$106</f>
        <v>121791.46999999999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B27:N27"/>
    <mergeCell ref="B28:C28"/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54</v>
      </c>
    </row>
    <row r="3" spans="2:7" ht="18">
      <c r="B3" s="20"/>
      <c r="G3" s="21" t="s">
        <v>68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22" t="s">
        <v>12</v>
      </c>
      <c r="M5" s="22" t="s">
        <v>13</v>
      </c>
      <c r="N5" s="23" t="s">
        <v>24</v>
      </c>
    </row>
    <row r="6" spans="1:14" ht="25.5">
      <c r="A6" s="70" t="s">
        <v>58</v>
      </c>
      <c r="B6" s="16">
        <v>36828.9</v>
      </c>
      <c r="C6" s="16">
        <v>39107.1</v>
      </c>
      <c r="D6" s="16">
        <v>41859.8</v>
      </c>
      <c r="E6" s="16">
        <v>43009.5</v>
      </c>
      <c r="F6" s="16">
        <v>41425.1</v>
      </c>
      <c r="G6" s="16">
        <v>45950.2</v>
      </c>
      <c r="H6" s="16">
        <v>42063.6</v>
      </c>
      <c r="I6" s="16">
        <v>45195.7</v>
      </c>
      <c r="J6" s="16">
        <v>43598.2</v>
      </c>
      <c r="K6" s="16">
        <v>43824</v>
      </c>
      <c r="L6" s="16">
        <v>45612.2</v>
      </c>
      <c r="M6" s="16">
        <v>68565.6</v>
      </c>
      <c r="N6" s="57">
        <f>SUM(B6:M6)</f>
        <v>537039.9</v>
      </c>
    </row>
    <row r="7" spans="1:14" ht="25.5">
      <c r="A7" s="19" t="s">
        <v>81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280.26</v>
      </c>
      <c r="E7" s="24">
        <f t="shared" si="0"/>
        <v>92.12</v>
      </c>
      <c r="F7" s="24">
        <f t="shared" si="0"/>
        <v>89.87</v>
      </c>
      <c r="G7" s="24">
        <f t="shared" si="0"/>
        <v>80.76</v>
      </c>
      <c r="H7" s="24">
        <f t="shared" si="0"/>
        <v>79.88</v>
      </c>
      <c r="I7" s="24">
        <f t="shared" si="0"/>
        <v>79.68</v>
      </c>
      <c r="J7" s="24">
        <f t="shared" si="0"/>
        <v>79.85</v>
      </c>
      <c r="K7" s="24">
        <f t="shared" si="0"/>
        <v>83.7</v>
      </c>
      <c r="L7" s="24">
        <f t="shared" si="0"/>
        <v>92.99</v>
      </c>
      <c r="M7" s="24">
        <f t="shared" si="0"/>
        <v>-959.13</v>
      </c>
      <c r="N7" s="57">
        <f>SUM(B8:M14)</f>
        <v>-0.01999999999998181</v>
      </c>
    </row>
    <row r="8" spans="1:14" ht="14.25" customHeight="1">
      <c r="A8" s="36">
        <v>41712</v>
      </c>
      <c r="B8" s="37"/>
      <c r="C8" s="37"/>
      <c r="D8" s="37">
        <v>280.26</v>
      </c>
      <c r="E8" s="37">
        <v>92.12</v>
      </c>
      <c r="F8" s="37">
        <v>89.87</v>
      </c>
      <c r="G8" s="37">
        <v>80.76</v>
      </c>
      <c r="H8" s="37">
        <v>79.88</v>
      </c>
      <c r="I8" s="37">
        <v>79.68</v>
      </c>
      <c r="J8" s="37">
        <v>79.85</v>
      </c>
      <c r="K8" s="37">
        <v>83.7</v>
      </c>
      <c r="L8" s="37">
        <v>92.99</v>
      </c>
      <c r="M8" s="37">
        <v>-959.13</v>
      </c>
      <c r="N8" s="38">
        <f aca="true" t="shared" si="1" ref="N8:N15">SUM(B8:M8)</f>
        <v>-0.01999999999998181</v>
      </c>
    </row>
    <row r="9" spans="1:14" ht="12.75" hidden="1">
      <c r="A9" s="36" t="s">
        <v>69</v>
      </c>
      <c r="B9" s="37"/>
      <c r="C9" s="37"/>
      <c r="D9" s="37"/>
      <c r="E9" s="37"/>
      <c r="F9" s="37"/>
      <c r="G9" s="37">
        <v>0</v>
      </c>
      <c r="H9" s="37"/>
      <c r="I9" s="37"/>
      <c r="J9" s="37">
        <v>0</v>
      </c>
      <c r="K9" s="37">
        <v>0</v>
      </c>
      <c r="L9" s="37">
        <v>0</v>
      </c>
      <c r="M9" s="37">
        <v>0</v>
      </c>
      <c r="N9" s="38">
        <f t="shared" si="1"/>
        <v>0</v>
      </c>
    </row>
    <row r="10" spans="1:14" ht="12.75" hidden="1">
      <c r="A10" s="36" t="s">
        <v>69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8">
        <f t="shared" si="1"/>
        <v>0</v>
      </c>
    </row>
    <row r="11" spans="1:14" ht="12.75" hidden="1">
      <c r="A11" s="36" t="s">
        <v>69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8">
        <f t="shared" si="1"/>
        <v>0</v>
      </c>
    </row>
    <row r="12" spans="1:14" ht="12.75" hidden="1">
      <c r="A12" s="36" t="s">
        <v>69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8">
        <f t="shared" si="1"/>
        <v>0</v>
      </c>
    </row>
    <row r="13" spans="1:14" ht="12.75" hidden="1">
      <c r="A13" s="36" t="s">
        <v>69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8">
        <f t="shared" si="1"/>
        <v>0</v>
      </c>
    </row>
    <row r="14" spans="1:14" ht="12.75" hidden="1">
      <c r="A14" s="36" t="s">
        <v>69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8">
        <f t="shared" si="1"/>
        <v>0</v>
      </c>
    </row>
    <row r="15" spans="1:15" ht="13.5" thickBot="1">
      <c r="A15" s="11" t="s">
        <v>23</v>
      </c>
      <c r="B15" s="55">
        <f>B7+B6</f>
        <v>36828.9</v>
      </c>
      <c r="C15" s="55">
        <f aca="true" t="shared" si="2" ref="C15:M15">C7+C6</f>
        <v>39107.1</v>
      </c>
      <c r="D15" s="55">
        <f t="shared" si="2"/>
        <v>42140.060000000005</v>
      </c>
      <c r="E15" s="55">
        <f t="shared" si="2"/>
        <v>43101.62</v>
      </c>
      <c r="F15" s="55">
        <f t="shared" si="2"/>
        <v>41514.97</v>
      </c>
      <c r="G15" s="55">
        <f t="shared" si="2"/>
        <v>46030.96</v>
      </c>
      <c r="H15" s="55">
        <f t="shared" si="2"/>
        <v>42143.479999999996</v>
      </c>
      <c r="I15" s="55">
        <f t="shared" si="2"/>
        <v>45275.38</v>
      </c>
      <c r="J15" s="55">
        <f t="shared" si="2"/>
        <v>43678.049999999996</v>
      </c>
      <c r="K15" s="55">
        <f t="shared" si="2"/>
        <v>43907.7</v>
      </c>
      <c r="L15" s="55">
        <f t="shared" si="2"/>
        <v>45705.189999999995</v>
      </c>
      <c r="M15" s="55">
        <f t="shared" si="2"/>
        <v>67606.47</v>
      </c>
      <c r="N15" s="58">
        <f t="shared" si="1"/>
        <v>537039.88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dohod2</cp:lastModifiedBy>
  <cp:lastPrinted>2013-01-30T09:17:30Z</cp:lastPrinted>
  <dcterms:created xsi:type="dcterms:W3CDTF">2006-11-30T08:16:02Z</dcterms:created>
  <dcterms:modified xsi:type="dcterms:W3CDTF">2014-04-15T07:06:19Z</dcterms:modified>
  <cp:category/>
  <cp:version/>
  <cp:contentType/>
  <cp:contentStatus/>
</cp:coreProperties>
</file>